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26"/>
  <workbookPr showInkAnnotation="0" defaultThemeVersion="166925"/>
  <mc:AlternateContent xmlns:mc="http://schemas.openxmlformats.org/markup-compatibility/2006">
    <mc:Choice Requires="x15">
      <x15ac:absPath xmlns:x15ac="http://schemas.microsoft.com/office/spreadsheetml/2010/11/ac" url="/Users/emmareynolds/Desktop/klimeg/"/>
    </mc:Choice>
  </mc:AlternateContent>
  <xr:revisionPtr revIDLastSave="0" documentId="13_ncr:1_{CD0F3FCB-9AEE-1B42-96DE-254AB966CB08}" xr6:coauthVersionLast="47" xr6:coauthVersionMax="47" xr10:uidLastSave="{00000000-0000-0000-0000-000000000000}"/>
  <bookViews>
    <workbookView xWindow="260" yWindow="660" windowWidth="29400" windowHeight="17000" activeTab="3" xr2:uid="{00000000-000D-0000-FFFF-FFFF00000000}"/>
  </bookViews>
  <sheets>
    <sheet name="Anästhesiegase" sheetId="6" r:id="rId1"/>
    <sheet name="Geschäftsreisen 2024" sheetId="3" r:id="rId2"/>
    <sheet name="Mobilität Mitarbeitende 2024" sheetId="2" r:id="rId3"/>
    <sheet name="Mobilität Patientinnen 2024" sheetId="4" r:id="rId4"/>
  </sheets>
  <externalReferences>
    <externalReference r:id="rId5"/>
  </externalReferences>
  <definedNames>
    <definedName name="Anzahl_Mitarbeiterinnen">#REF!</definedName>
    <definedName name="Auswahl_PLZ_Gebiet">#REF!</definedName>
    <definedName name="Brutto_Nutzungsgrade_Biogas">#REF!</definedName>
    <definedName name="Brutto_Nutzungsgrade_Braunkohle">#REF!</definedName>
    <definedName name="Brutto_Nutzungsgrade_Erdgas">#REF!</definedName>
    <definedName name="Brutto_Nutzungsgrade_Flüssig_Biomasse">#REF!</definedName>
    <definedName name="Brutto_Nutzungsgrade_Holz">#REF!</definedName>
    <definedName name="Brutto_Nutzungsgrade_Öl">#REF!</definedName>
    <definedName name="Brutto_Nutzungsgrade_Steinkohle">#REF!</definedName>
    <definedName name="lol">[1]EF!$N$1:$N$10</definedName>
    <definedName name="Methan_IPCC_AR6">#REF!</definedName>
    <definedName name="N2O_IPCC_AR6">#REF!</definedName>
    <definedName name="Netto_BruttoStrom_Ratio_Biogas">#REF!</definedName>
    <definedName name="Netto_BruttoStrom_Ratio_Braunkohle">#REF!</definedName>
    <definedName name="Netto_BruttoStrom_Ratio_Erdgas">#REF!</definedName>
    <definedName name="Netto_BruttoStrom_Ratio_flüssig_Biomasse">#REF!</definedName>
    <definedName name="Netto_BruttoStrom_Ratio_Holz">#REF!</definedName>
    <definedName name="Netto_BruttoStrom_Ratio_Öl">#REF!</definedName>
    <definedName name="Netto_BruttoStrom_Ratio_Steinkohle">#REF!</definedName>
    <definedName name="PLZ_Gebiet">#REF!</definedName>
    <definedName name="PLZ_Gebiet_klug">#REF!</definedName>
    <definedName name="Result_Scope3_P_Mobilität_Notfall_Helikoper" localSheetId="3">'Mobilität Patientinnen 2024'!$G$549</definedName>
    <definedName name="Result_Scope3_P_Mobilität_Notfall_Helikoper">'Mobilität Mitarbeitende 2024'!$G$496</definedName>
    <definedName name="Result_Scope3_P_Mobilität_Notfall_K_RTW_PKW" localSheetId="3">#REF!</definedName>
    <definedName name="Result_Scope3_P_Mobilität_Notfall_K_RTW_PKW">#REF!</definedName>
    <definedName name="Result_Scope3_Patient_Regelkontakte_innerhalb_DE" localSheetId="3">'Mobilität Patientinnen 2024'!$G$595</definedName>
    <definedName name="Result_Scope3_Patient_Regelkontakte_innerhalb_DE">'Mobilität Mitarbeitende 2024'!$G$542</definedName>
    <definedName name="Result_Scope3_Patient_Regelkontakte_Non_DE" localSheetId="3">#REF!</definedName>
    <definedName name="Result_Scope3_Patient_Regelkontakte_Non_DE">#REF!</definedName>
    <definedName name="Result_Scope3_Patient_Verlegung" localSheetId="3">#REF!</definedName>
    <definedName name="Result_Scope3_Patient_Verleg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0" i="2" l="1"/>
  <c r="D119" i="4"/>
  <c r="G19" i="6" l="1"/>
  <c r="G32" i="6" l="1"/>
  <c r="F94" i="3" l="1"/>
  <c r="H94" i="3" s="1"/>
  <c r="F93" i="3" l="1"/>
  <c r="D96" i="3" l="1"/>
  <c r="D83" i="3"/>
  <c r="D84" i="3"/>
  <c r="D85" i="3"/>
  <c r="D86" i="3"/>
  <c r="F42" i="4"/>
  <c r="F20" i="4" l="1"/>
  <c r="D21" i="4" l="1"/>
  <c r="F48" i="4" l="1"/>
  <c r="G48" i="4" s="1"/>
  <c r="F50" i="4"/>
  <c r="G50" i="4" s="1"/>
  <c r="F47" i="4"/>
  <c r="G47" i="4" s="1"/>
  <c r="F46" i="4"/>
  <c r="G46" i="4" s="1"/>
  <c r="F45" i="4"/>
  <c r="G45" i="4" s="1"/>
  <c r="F43" i="4"/>
  <c r="G43" i="4" s="1"/>
  <c r="G42" i="4"/>
  <c r="F51" i="4"/>
  <c r="G51" i="4" s="1"/>
  <c r="F49" i="4"/>
  <c r="G49" i="4" s="1"/>
  <c r="F44" i="4" l="1"/>
  <c r="G44" i="4" s="1"/>
  <c r="D27" i="2"/>
  <c r="D120" i="4" l="1"/>
  <c r="F120" i="4" s="1"/>
  <c r="H120" i="4" s="1"/>
  <c r="D121" i="4"/>
  <c r="F121" i="4" s="1"/>
  <c r="H121" i="4" s="1"/>
  <c r="D122" i="4"/>
  <c r="F122" i="4" s="1"/>
  <c r="H122" i="4" s="1"/>
  <c r="D123" i="4"/>
  <c r="F123" i="4" s="1"/>
  <c r="H123" i="4" s="1"/>
  <c r="F119" i="4"/>
  <c r="H119" i="4" s="1"/>
  <c r="D52" i="4"/>
  <c r="E45" i="4" l="1"/>
  <c r="E46" i="4"/>
  <c r="H20" i="4"/>
  <c r="H21" i="4" s="1"/>
  <c r="H129" i="4" s="1"/>
  <c r="H124" i="4"/>
  <c r="H131" i="4" s="1"/>
  <c r="D124" i="4"/>
  <c r="E48" i="4"/>
  <c r="E47" i="4"/>
  <c r="E42" i="4"/>
  <c r="E44" i="4"/>
  <c r="E51" i="4"/>
  <c r="E43" i="4"/>
  <c r="E50" i="4"/>
  <c r="E49" i="4"/>
  <c r="G52" i="4"/>
  <c r="E27" i="2"/>
  <c r="E28" i="2" s="1"/>
  <c r="D47" i="2"/>
  <c r="G27" i="6"/>
  <c r="D82" i="3"/>
  <c r="D81" i="3"/>
  <c r="D111" i="3"/>
  <c r="H102" i="3"/>
  <c r="H103" i="3" s="1"/>
  <c r="H111" i="3" s="1"/>
  <c r="H182" i="3" s="1"/>
  <c r="D110" i="3"/>
  <c r="C55" i="2" l="1"/>
  <c r="C54" i="2"/>
  <c r="C53" i="2"/>
  <c r="C60" i="2"/>
  <c r="C56" i="2"/>
  <c r="C59" i="2"/>
  <c r="C58" i="2"/>
  <c r="C57" i="2"/>
  <c r="D87" i="3"/>
  <c r="D56" i="4"/>
  <c r="H56" i="4" s="1"/>
  <c r="H57" i="4" s="1"/>
  <c r="H130" i="4" s="1"/>
  <c r="H132" i="4" s="1"/>
  <c r="E52" i="4"/>
  <c r="F82" i="3"/>
  <c r="H82" i="3" s="1"/>
  <c r="F83" i="3"/>
  <c r="H83" i="3" s="1"/>
  <c r="F84" i="3"/>
  <c r="F85" i="3"/>
  <c r="H85" i="3" s="1"/>
  <c r="F86" i="3"/>
  <c r="H86" i="3" s="1"/>
  <c r="F58" i="2" l="1"/>
  <c r="E58" i="2"/>
  <c r="F59" i="2"/>
  <c r="E59" i="2"/>
  <c r="F60" i="2"/>
  <c r="E60" i="2"/>
  <c r="E55" i="2"/>
  <c r="F55" i="2"/>
  <c r="F57" i="2"/>
  <c r="E57" i="2"/>
  <c r="E56" i="2"/>
  <c r="F56" i="2"/>
  <c r="E53" i="2"/>
  <c r="F53" i="2"/>
  <c r="D54" i="2"/>
  <c r="E54" i="2"/>
  <c r="F54" i="2"/>
  <c r="D53" i="2"/>
  <c r="H57" i="2"/>
  <c r="G57" i="2"/>
  <c r="D57" i="2"/>
  <c r="G58" i="2"/>
  <c r="D58" i="2"/>
  <c r="H58" i="2"/>
  <c r="F81" i="3"/>
  <c r="H81" i="3" s="1"/>
  <c r="D109" i="3"/>
  <c r="H84" i="3"/>
  <c r="F87" i="3" l="1"/>
  <c r="H87" i="3"/>
  <c r="H109" i="3" s="1"/>
  <c r="H180" i="3" s="1"/>
  <c r="F95" i="3"/>
  <c r="H95" i="3" s="1"/>
  <c r="H93"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20" i="3"/>
  <c r="H174" i="3" l="1"/>
  <c r="H183" i="3" s="1"/>
  <c r="F96" i="3"/>
  <c r="H96" i="3" l="1"/>
  <c r="H110" i="3" s="1"/>
  <c r="G33" i="6"/>
  <c r="G31" i="6"/>
  <c r="G30" i="6"/>
  <c r="G29" i="6"/>
  <c r="G28" i="6"/>
  <c r="G26" i="6"/>
  <c r="G25" i="6"/>
  <c r="G24" i="6"/>
  <c r="G23" i="6"/>
  <c r="H112" i="3" l="1"/>
  <c r="H181" i="3"/>
  <c r="H184" i="3" s="1"/>
  <c r="D60" i="2" l="1"/>
  <c r="H54" i="2"/>
  <c r="H60" i="2" l="1"/>
  <c r="G60" i="2"/>
  <c r="G54" i="2"/>
  <c r="H55" i="2"/>
  <c r="G55" i="2"/>
  <c r="D55" i="2"/>
  <c r="H59" i="2"/>
  <c r="D59" i="2"/>
  <c r="G59" i="2"/>
  <c r="C61" i="2"/>
  <c r="C62" i="2" s="1"/>
  <c r="H53" i="2"/>
  <c r="G53" i="2"/>
  <c r="H56" i="2"/>
  <c r="D56" i="2"/>
  <c r="G56" i="2"/>
  <c r="D61" i="2" l="1"/>
  <c r="D62" i="2" s="1"/>
  <c r="F61" i="2"/>
  <c r="E61" i="2"/>
  <c r="G61" i="2"/>
  <c r="D73" i="2" s="1"/>
  <c r="E62" i="2" l="1"/>
  <c r="D71" i="2"/>
  <c r="F73" i="2"/>
  <c r="G62" i="2"/>
  <c r="F71" i="2"/>
  <c r="F62" i="2"/>
  <c r="H61" i="2"/>
  <c r="D72" i="2" s="1"/>
  <c r="H62" i="2" l="1"/>
  <c r="F72" i="2"/>
  <c r="F74" i="2" s="1"/>
  <c r="D74" i="2"/>
  <c r="E96" i="3"/>
  <c r="B59" i="2" l="1"/>
  <c r="B56" i="2"/>
  <c r="B55" i="2"/>
  <c r="B54" i="2"/>
  <c r="B53" i="2"/>
  <c r="G21" i="6" l="1"/>
  <c r="G20" i="6"/>
  <c r="G34" i="6" l="1"/>
</calcChain>
</file>

<file path=xl/sharedStrings.xml><?xml version="1.0" encoding="utf-8"?>
<sst xmlns="http://schemas.openxmlformats.org/spreadsheetml/2006/main" count="685" uniqueCount="295">
  <si>
    <t>Summe</t>
  </si>
  <si>
    <t>Schritt 1 bis Schritt 3 (siehe unten) zeigen eine Möglichkeit zur Berechnung der GHG-Emissionen aus der Mitarbeitendenmobilität.</t>
  </si>
  <si>
    <t>Sie können aber auch direkt mit Schritt 3 anfangen, indem Sie die Entfernung nach verschiedenen Verkehrsmitteln in die gelb markierten Bereiche der Tabelle zu Schritt 3 eingeben.</t>
  </si>
  <si>
    <t>Entfernung Wohnort</t>
  </si>
  <si>
    <t>Mitarbeitendenmobilität</t>
  </si>
  <si>
    <t xml:space="preserve">Angenomme Entfernung 
(One-way) </t>
  </si>
  <si>
    <t>Zufußgehen %</t>
  </si>
  <si>
    <t>Fahrrad %</t>
  </si>
  <si>
    <t>E-Bike %</t>
  </si>
  <si>
    <t>ÖPNV %</t>
  </si>
  <si>
    <t>Weniger als 5 km</t>
  </si>
  <si>
    <t>5 - 9 Kilometer</t>
  </si>
  <si>
    <t>10 - 19 Kilometer</t>
  </si>
  <si>
    <t>Arbeitstage im Jahr</t>
  </si>
  <si>
    <t>Gewichtete Arbeitstage im Jahr</t>
  </si>
  <si>
    <t>Zufußgehen (km)</t>
  </si>
  <si>
    <t>E-Bike (km)</t>
  </si>
  <si>
    <t>ÖPNV (km)</t>
  </si>
  <si>
    <t>Anteil</t>
  </si>
  <si>
    <t>Hinweis:   </t>
  </si>
  <si>
    <t>Falls Sie die Daten anhand von Schritt 1 und Schritt 2 ermittelt haben, wurden die Daten für E-Bikes, Pkw, und ÖPNV automatisch in folgende Tabelle übernommen.</t>
  </si>
  <si>
    <t>E-Bike</t>
  </si>
  <si>
    <t>Pkw</t>
  </si>
  <si>
    <t>ÖPNV, allgemein</t>
  </si>
  <si>
    <t>Summe (Mitarbeitendenmobilität)</t>
  </si>
  <si>
    <t>Helikopter</t>
  </si>
  <si>
    <t>PKW</t>
  </si>
  <si>
    <t>Verkehrsmittel</t>
  </si>
  <si>
    <t>Quelle</t>
  </si>
  <si>
    <t>Afrika</t>
  </si>
  <si>
    <t>Amerika</t>
  </si>
  <si>
    <t>Asien</t>
  </si>
  <si>
    <t>Europa</t>
  </si>
  <si>
    <t>Ozeanien</t>
  </si>
  <si>
    <t>Postleitzahlbereich</t>
  </si>
  <si>
    <t>Gebiet 0</t>
  </si>
  <si>
    <t>Gebiet 1</t>
  </si>
  <si>
    <t>Gebiet 2</t>
  </si>
  <si>
    <t>Gebiet 3</t>
  </si>
  <si>
    <t>Gebiet 4</t>
  </si>
  <si>
    <t>Gebiet 5</t>
  </si>
  <si>
    <t>Gebiet 6</t>
  </si>
  <si>
    <t>Gebiet 7</t>
  </si>
  <si>
    <t>Gebiet 8</t>
  </si>
  <si>
    <t>Gebiet 9</t>
  </si>
  <si>
    <t>Flugreisen</t>
  </si>
  <si>
    <t>Hin- &amp; Rückfahrt (km / Jahr)</t>
  </si>
  <si>
    <t>Summe (Flugreisen)</t>
  </si>
  <si>
    <t>Landreisen</t>
  </si>
  <si>
    <t>Bahnreisen, Fernverkehr</t>
  </si>
  <si>
    <t>Argentinien</t>
  </si>
  <si>
    <t>Armenien</t>
  </si>
  <si>
    <t>Australien</t>
  </si>
  <si>
    <t>Bangladesch</t>
  </si>
  <si>
    <t>Belgien</t>
  </si>
  <si>
    <t>Brasilien</t>
  </si>
  <si>
    <t>China</t>
  </si>
  <si>
    <t>Costa Rica</t>
  </si>
  <si>
    <t>Dänemark</t>
  </si>
  <si>
    <t>Deutschland</t>
  </si>
  <si>
    <t>Finnland</t>
  </si>
  <si>
    <t>Frankreich</t>
  </si>
  <si>
    <t>Griechenland</t>
  </si>
  <si>
    <t>Indien</t>
  </si>
  <si>
    <t>Irland</t>
  </si>
  <si>
    <t>Israel</t>
  </si>
  <si>
    <t>Italien</t>
  </si>
  <si>
    <t>Japan</t>
  </si>
  <si>
    <t>Kanada</t>
  </si>
  <si>
    <t>Kirgisistan</t>
  </si>
  <si>
    <t>Kolumbien</t>
  </si>
  <si>
    <t>Lettland</t>
  </si>
  <si>
    <t>Luxemburg</t>
  </si>
  <si>
    <t>Malawi</t>
  </si>
  <si>
    <t>Malaysia</t>
  </si>
  <si>
    <t>Myanmar</t>
  </si>
  <si>
    <t>Namibia</t>
  </si>
  <si>
    <t>Neuseeland</t>
  </si>
  <si>
    <t>Niederlande</t>
  </si>
  <si>
    <t>Norwegen</t>
  </si>
  <si>
    <t>Österreich</t>
  </si>
  <si>
    <t>Peru</t>
  </si>
  <si>
    <t>Polen</t>
  </si>
  <si>
    <t>Portugal</t>
  </si>
  <si>
    <t>Republik Korea</t>
  </si>
  <si>
    <t>Rumänien</t>
  </si>
  <si>
    <t>Russische Föderation</t>
  </si>
  <si>
    <t>Schweden</t>
  </si>
  <si>
    <t>Schweiz</t>
  </si>
  <si>
    <t>Serbien</t>
  </si>
  <si>
    <t>Singapur</t>
  </si>
  <si>
    <t>Slowakei</t>
  </si>
  <si>
    <t>Slowenien</t>
  </si>
  <si>
    <t>Spanien</t>
  </si>
  <si>
    <t>Südafrika</t>
  </si>
  <si>
    <t>Taiwan</t>
  </si>
  <si>
    <t>Thailand</t>
  </si>
  <si>
    <t>Tschechien</t>
  </si>
  <si>
    <t>Türkei</t>
  </si>
  <si>
    <t>Ungarn</t>
  </si>
  <si>
    <t>Vereinigte Arabische Emirate</t>
  </si>
  <si>
    <t>USA</t>
  </si>
  <si>
    <t>Vereinigtes Königreich</t>
  </si>
  <si>
    <t>Pkw (außerhalb des eigenen Fuhrparks)</t>
  </si>
  <si>
    <t>Anzahl der Übernachtungen</t>
  </si>
  <si>
    <t xml:space="preserve">Es wird eine beschränkte Auswahl von Ländern dargestellt. </t>
  </si>
  <si>
    <t>Aufteilung in (%) der Mitarbeiter*innen</t>
  </si>
  <si>
    <t>Pkw %</t>
  </si>
  <si>
    <t>Pkw (km)</t>
  </si>
  <si>
    <t>Übernachtungen</t>
  </si>
  <si>
    <t xml:space="preserve">Anzahl der Mitarbeitenden: </t>
  </si>
  <si>
    <t>Geleistete Arbeitstage pro Jahr</t>
  </si>
  <si>
    <t>PLZ-Bereich</t>
  </si>
  <si>
    <t>Anteil der Mitarbeiter*innen</t>
  </si>
  <si>
    <t>Hier Daten eingeben:</t>
  </si>
  <si>
    <t>Ergebnisdarstellung</t>
  </si>
  <si>
    <t>↓</t>
  </si>
  <si>
    <t>Gebindeinformationen</t>
  </si>
  <si>
    <t>Produktbezeichnung</t>
  </si>
  <si>
    <t>Verbrauch am Klinikum</t>
  </si>
  <si>
    <t>Anzahl (bitte eingeben)</t>
  </si>
  <si>
    <t>Lachgas</t>
  </si>
  <si>
    <t>Summe:</t>
  </si>
  <si>
    <t xml:space="preserve"> Lachgas (N2O, Distickstoffmonoxid)</t>
  </si>
  <si>
    <t>=&gt; Summe (kg) in Ecocockpit eingeben</t>
  </si>
  <si>
    <t>Alternativ können Sie die Daten auch anhand Ihrer eigenen Ermittlungsmethode direkt in die hellgrün markierten Bereiche eintragen.</t>
  </si>
  <si>
    <t>Posten</t>
  </si>
  <si>
    <t>-</t>
  </si>
  <si>
    <t>km</t>
  </si>
  <si>
    <t>Verbrauchsberechnung</t>
  </si>
  <si>
    <t>Ergebnis</t>
  </si>
  <si>
    <t>Ergebnis:</t>
  </si>
  <si>
    <t>Anzahl Flüge</t>
  </si>
  <si>
    <t>Annahme Entfernung 
(km / Jahr)</t>
  </si>
  <si>
    <t>Distanz FRA --&gt; USA ca. 8.000 km</t>
  </si>
  <si>
    <t>Distanz FRA --&gt; Südafrika ca. 14.000 km</t>
  </si>
  <si>
    <t>Distanz FRA --&gt; Irland ca. 1.500 km</t>
  </si>
  <si>
    <t>Distanz München --&gt; Hamburg ca. 800 km</t>
  </si>
  <si>
    <t>Distanz FRA --&gt; China ca. 10.000 km</t>
  </si>
  <si>
    <t>Annahmen zu Entfernungen</t>
  </si>
  <si>
    <t>Distanz FRA --&gt; Sydney ca. 17.000 km</t>
  </si>
  <si>
    <t>Montenegro</t>
  </si>
  <si>
    <t>Vereinigte Staaten</t>
  </si>
  <si>
    <t>Land</t>
  </si>
  <si>
    <t>Internationale Flüge</t>
  </si>
  <si>
    <t>Nationale Flüge</t>
  </si>
  <si>
    <t>Zielland</t>
  </si>
  <si>
    <t>Anzahl</t>
  </si>
  <si>
    <t>Kroatien</t>
  </si>
  <si>
    <t>Region (Zuordnung)</t>
  </si>
  <si>
    <t>CAFOGES</t>
  </si>
  <si>
    <t>Anzahl Reisen</t>
  </si>
  <si>
    <t>Typ</t>
  </si>
  <si>
    <t>Fernverkehr</t>
  </si>
  <si>
    <t>Privat-PWK</t>
  </si>
  <si>
    <t>Gefahrene Kilometer</t>
  </si>
  <si>
    <t>Summe (Privat-PWK)</t>
  </si>
  <si>
    <t>Summe (Bahnreisen)</t>
  </si>
  <si>
    <t>Bahnreisen</t>
  </si>
  <si>
    <t>Einheit</t>
  </si>
  <si>
    <t>Flüge</t>
  </si>
  <si>
    <t>Beschreibung</t>
  </si>
  <si>
    <t>(Sonstige)</t>
  </si>
  <si>
    <t>Bei Bedarf Summe der Flüge eingeben</t>
  </si>
  <si>
    <t>--</t>
  </si>
  <si>
    <t>---</t>
  </si>
  <si>
    <t>Quelle: CAFOGES</t>
  </si>
  <si>
    <t>Hinweis zur Eingabe in ecocockpit</t>
  </si>
  <si>
    <r>
      <t xml:space="preserve">Das Register </t>
    </r>
    <r>
      <rPr>
        <b/>
        <sz val="10"/>
        <color theme="1"/>
        <rFont val="Arial"/>
        <family val="2"/>
      </rPr>
      <t>Mobilität Mitarbeitende</t>
    </r>
    <r>
      <rPr>
        <sz val="10"/>
        <color theme="1"/>
        <rFont val="Arial"/>
        <family val="2"/>
      </rPr>
      <t xml:space="preserve"> ist folgendermaßen zu verwenden:</t>
    </r>
  </si>
  <si>
    <t>Arbeitstage/Woche</t>
  </si>
  <si>
    <t>&lt;5 Tage/Woche</t>
  </si>
  <si>
    <t>=5 Tage/Woche</t>
  </si>
  <si>
    <t>Vorlagenformat</t>
  </si>
  <si>
    <t>Beispiel: (ggf. bei Möglichkeit für Ihr Klinikum anpassen)</t>
  </si>
  <si>
    <r>
      <t xml:space="preserve">Angegeben wird die </t>
    </r>
    <r>
      <rPr>
        <b/>
        <sz val="10"/>
        <color theme="1"/>
        <rFont val="Arial"/>
        <family val="2"/>
      </rPr>
      <t>durchschnittliche Entfernung zum Arbeitsplatz</t>
    </r>
    <r>
      <rPr>
        <sz val="10"/>
        <color theme="1"/>
        <rFont val="Arial"/>
        <family val="2"/>
      </rPr>
      <t xml:space="preserve"> innerhalb der Gruppe und die Aufteilung in die verschiedenen Verkehrsmittel.</t>
    </r>
  </si>
  <si>
    <t>Nutzung Verkehrsmittel</t>
  </si>
  <si>
    <t>Aufteilung nach Entfernung zum Arbeitsplatz</t>
  </si>
  <si>
    <t>Mobilität Patient*innen</t>
  </si>
  <si>
    <t>=&gt; hier sollten 100% stehen!</t>
  </si>
  <si>
    <t>Anzahl (Notfallpatienten)</t>
  </si>
  <si>
    <t>Modellierung auf Basis CAFOGES</t>
  </si>
  <si>
    <t>Flugzeugtyp</t>
  </si>
  <si>
    <t>Erläuterung Flugzeugtyp</t>
  </si>
  <si>
    <t>Annahmen zu Entfernungen und Verbräuchen</t>
  </si>
  <si>
    <t>PLZ-Bereich: Zentrale Stadt</t>
  </si>
  <si>
    <t>Dresden</t>
  </si>
  <si>
    <t>Berlin</t>
  </si>
  <si>
    <t>Hamburg</t>
  </si>
  <si>
    <t>Göttingen</t>
  </si>
  <si>
    <t>Essen</t>
  </si>
  <si>
    <t>Bonn</t>
  </si>
  <si>
    <t>Mannheim</t>
  </si>
  <si>
    <t>Stuttgart</t>
  </si>
  <si>
    <t>München</t>
  </si>
  <si>
    <t>Nürnberg</t>
  </si>
  <si>
    <t>Herkundskontinent</t>
  </si>
  <si>
    <t>Auswahl PLZ-Gebiet Klinik</t>
  </si>
  <si>
    <t>Anteil [%]</t>
  </si>
  <si>
    <t>Distanzen Regelkontakte [km]</t>
  </si>
  <si>
    <t>Angenommene Entfernung 
One-way [km]</t>
  </si>
  <si>
    <t>Annahme Entfernung One-Way [km]</t>
  </si>
  <si>
    <t>z.B. EC135, EC145 (DRF, REGA, …)</t>
  </si>
  <si>
    <t>Land (Wohnsitz)</t>
  </si>
  <si>
    <t>Zusatzinfo</t>
  </si>
  <si>
    <t>Passwort zum Aufheben des Schreibschutz: klug</t>
  </si>
  <si>
    <t>Bereich</t>
  </si>
  <si>
    <t>Luftgebunden</t>
  </si>
  <si>
    <t>Inland</t>
  </si>
  <si>
    <t>Ausland</t>
  </si>
  <si>
    <t>----</t>
  </si>
  <si>
    <r>
      <t xml:space="preserve">Passwort zum Aufheben des Schreibschutz: </t>
    </r>
    <r>
      <rPr>
        <sz val="10"/>
        <rFont val="Arial"/>
        <family val="2"/>
      </rPr>
      <t>klug</t>
    </r>
  </si>
  <si>
    <t>Privat-PKW</t>
  </si>
  <si>
    <t>Hotelübernachtungen</t>
  </si>
  <si>
    <t>Fachinformation und Berechnungen des Herstellers</t>
  </si>
  <si>
    <t>THG-Emissionen durch Patient*innen-Mobilität (gesamt)</t>
  </si>
  <si>
    <t>Berechnungen der THG-Emissionen durch Flüge von Patient*innen mit Wohnsitz außerhalb Deutschlands</t>
  </si>
  <si>
    <t>Gesamte Entfernung 
(Hin-&amp; Zurück): Pkm / Jahr</t>
  </si>
  <si>
    <t>Pkm / Jahr</t>
  </si>
  <si>
    <t>THG-Emissionen durch Geschäftsreisen (gesamt)</t>
  </si>
  <si>
    <t>Hin- &amp; Rückflug (km / Jahr)</t>
  </si>
  <si>
    <t>Annahme Mittelwert nationaler Bahnreisen</t>
  </si>
  <si>
    <t>Annahme Mittelwert regionaler Bahnreisen</t>
  </si>
  <si>
    <t>Gesamte Distanz 
[Pkm / Jahr]</t>
  </si>
  <si>
    <t>Gesamtdistanzen Regelkontakte [Pkm]</t>
  </si>
  <si>
    <t>Annahmen zu Entfernungen (CAFOGES)</t>
  </si>
  <si>
    <t>ifeu 2024</t>
  </si>
  <si>
    <t>Anzahl der Besuche (ambulant &amp; stationär durch Patient:innen)</t>
  </si>
  <si>
    <t>Bahnreisen, Regionalverkehr</t>
  </si>
  <si>
    <t>Bahnreisen, ÖPNV</t>
  </si>
  <si>
    <t>Regionalverkehr</t>
  </si>
  <si>
    <t>Annahme Mittelwert ÖPNV-Reisen</t>
  </si>
  <si>
    <t>ÖPNV</t>
  </si>
  <si>
    <t>Annahme Entfernung pro Einsatz (= pro Patient:in) [km]</t>
  </si>
  <si>
    <t>5 x 120</t>
  </si>
  <si>
    <t xml:space="preserve">100% N2O </t>
  </si>
  <si>
    <t xml:space="preserve">50% N2O / 50% O2 </t>
  </si>
  <si>
    <t>100% N2O</t>
  </si>
  <si>
    <t xml:space="preserve">Fachinformation, Vertriebsseiten, Herstellerseiten </t>
  </si>
  <si>
    <t>12 x 50</t>
  </si>
  <si>
    <t>Genaue Quellen s. Handbuch</t>
  </si>
  <si>
    <t>Summe (luftgebundene Notfallkontakte)</t>
  </si>
  <si>
    <t>Luftgebundene Notfallkontakte</t>
  </si>
  <si>
    <t>Besuche Patient*innen</t>
  </si>
  <si>
    <t>Geschäftsreisen (Mobilität)</t>
  </si>
  <si>
    <t>Geschäftsreisen (Hotelübernachtung)</t>
  </si>
  <si>
    <t>Zwischenergebnis (Mobilität)</t>
  </si>
  <si>
    <t>Zwischenergebnis (Hotelübernachtung)</t>
  </si>
  <si>
    <r>
      <t>=&gt; Ergebnis (kg CO</t>
    </r>
    <r>
      <rPr>
        <b/>
        <vertAlign val="subscript"/>
        <sz val="10"/>
        <rFont val="Arial"/>
        <family val="2"/>
      </rPr>
      <t>2</t>
    </r>
    <r>
      <rPr>
        <b/>
        <sz val="10"/>
        <rFont val="Arial"/>
        <family val="2"/>
      </rPr>
      <t>e) in Ecocockpit eingeben</t>
    </r>
  </si>
  <si>
    <r>
      <t>=&gt; Ergebnis (kg CO</t>
    </r>
    <r>
      <rPr>
        <b/>
        <vertAlign val="subscript"/>
        <sz val="10"/>
        <color theme="1"/>
        <rFont val="Arial"/>
        <family val="2"/>
      </rPr>
      <t>2</t>
    </r>
    <r>
      <rPr>
        <b/>
        <sz val="10"/>
        <color theme="1"/>
        <rFont val="Arial"/>
        <family val="2"/>
      </rPr>
      <t>e) in Ecocockpit eingeben</t>
    </r>
  </si>
  <si>
    <t>Auswahl PLZ Ihres Klinikums</t>
  </si>
  <si>
    <t>Berechnung der THG-Emissionen zu Regelkontakten von Patient*innen mit Wohnsitz in Deutschland</t>
  </si>
  <si>
    <t>Fahrrad (km)</t>
  </si>
  <si>
    <t>Bei Bedarf Summe der Flüge nach Region hier direkt eingeben</t>
  </si>
  <si>
    <t>50 - 99 Kilometer</t>
  </si>
  <si>
    <t>mehr als 100 Kilometer</t>
  </si>
  <si>
    <t>20 - 29 Kilometer</t>
  </si>
  <si>
    <t>40 - 49 Kilometer</t>
  </si>
  <si>
    <t>30 - 39 Kilometer</t>
  </si>
  <si>
    <r>
      <t>=&gt; Ergebnis (kg CO</t>
    </r>
    <r>
      <rPr>
        <b/>
        <vertAlign val="subscript"/>
        <sz val="10"/>
        <color theme="1"/>
        <rFont val="Arial"/>
        <family val="2"/>
      </rPr>
      <t>2</t>
    </r>
    <r>
      <rPr>
        <b/>
        <sz val="10"/>
        <color theme="1"/>
        <rFont val="Arial"/>
        <family val="2"/>
      </rPr>
      <t>e) in Ecocockpit eingeben: A) Geschäftsreisen (Goldstandard)</t>
    </r>
  </si>
  <si>
    <t>UBA 2025</t>
  </si>
  <si>
    <r>
      <rPr>
        <b/>
        <sz val="18"/>
        <rFont val="Arial"/>
        <family val="2"/>
      </rPr>
      <t>Schritt 3:</t>
    </r>
    <r>
      <rPr>
        <sz val="18"/>
        <rFont val="Arial"/>
        <family val="2"/>
      </rPr>
      <t xml:space="preserve"> Geben Sie hier die Daten zu </t>
    </r>
    <r>
      <rPr>
        <b/>
        <sz val="18"/>
        <rFont val="Arial"/>
        <family val="2"/>
      </rPr>
      <t>den Besuchen von Patient*innen mit Wohnsitz außerhalb Deutschlands</t>
    </r>
    <r>
      <rPr>
        <sz val="18"/>
        <rFont val="Arial"/>
        <family val="2"/>
      </rPr>
      <t xml:space="preserve"> ein</t>
    </r>
  </si>
  <si>
    <r>
      <rPr>
        <b/>
        <sz val="18"/>
        <rFont val="Arial"/>
        <family val="2"/>
      </rPr>
      <t xml:space="preserve">Schritt 1: </t>
    </r>
    <r>
      <rPr>
        <sz val="18"/>
        <rFont val="Arial"/>
        <family val="2"/>
      </rPr>
      <t>Geben Sie die Anzahl der Mitarbeiter*innen und den Beschäftigungsgrad (5 Tage/Woche oder &lt;5 Tage/Woche) ein</t>
    </r>
  </si>
  <si>
    <r>
      <rPr>
        <b/>
        <sz val="18"/>
        <rFont val="Arial"/>
        <family val="2"/>
      </rPr>
      <t xml:space="preserve">Schritt 2: </t>
    </r>
    <r>
      <rPr>
        <sz val="18"/>
        <rFont val="Arial"/>
        <family val="2"/>
      </rPr>
      <t>Die Mitarbeiter*innen werden je nach Distanz zwischen Wohnort und Arbeitsplatz in 7 Cluster eingeteilt</t>
    </r>
  </si>
  <si>
    <r>
      <rPr>
        <b/>
        <sz val="18"/>
        <color theme="1"/>
        <rFont val="Arial"/>
        <family val="2"/>
      </rPr>
      <t>Schritt 3:</t>
    </r>
    <r>
      <rPr>
        <sz val="18"/>
        <color theme="1"/>
        <rFont val="Arial"/>
        <family val="2"/>
      </rPr>
      <t xml:space="preserve"> Automatische Berechnung der Personen-km (Pkm) pro Jahr nach Verkehrsmittel.</t>
    </r>
  </si>
  <si>
    <r>
      <t xml:space="preserve">Schritt 4: </t>
    </r>
    <r>
      <rPr>
        <sz val="18"/>
        <color theme="1"/>
        <rFont val="Arial"/>
        <family val="2"/>
      </rPr>
      <t>Berechnung der THG-Emissionen</t>
    </r>
  </si>
  <si>
    <r>
      <rPr>
        <b/>
        <sz val="18"/>
        <rFont val="Arial"/>
        <family val="2"/>
      </rPr>
      <t xml:space="preserve">Schritt 1: </t>
    </r>
    <r>
      <rPr>
        <sz val="18"/>
        <rFont val="Arial"/>
        <family val="2"/>
      </rPr>
      <t xml:space="preserve">Geben Sie in der entsprechenden Spalte die </t>
    </r>
    <r>
      <rPr>
        <b/>
        <sz val="18"/>
        <rFont val="Arial"/>
        <family val="2"/>
      </rPr>
      <t>Anzahl der Flüge in das Zielland</t>
    </r>
    <r>
      <rPr>
        <sz val="18"/>
        <rFont val="Arial"/>
        <family val="2"/>
      </rPr>
      <t xml:space="preserve"> ein</t>
    </r>
  </si>
  <si>
    <r>
      <t xml:space="preserve">Schritt 5: </t>
    </r>
    <r>
      <rPr>
        <sz val="18"/>
        <rFont val="Arial"/>
        <family val="2"/>
      </rPr>
      <t>Geben Sie in der entsprechenden Spalte die Anzahl der</t>
    </r>
    <r>
      <rPr>
        <b/>
        <sz val="18"/>
        <rFont val="Arial"/>
        <family val="2"/>
      </rPr>
      <t xml:space="preserve"> Hotelübernachtungen im jeweiligen Land </t>
    </r>
    <r>
      <rPr>
        <sz val="18"/>
        <rFont val="Arial"/>
        <family val="2"/>
      </rPr>
      <t>ein</t>
    </r>
    <r>
      <rPr>
        <b/>
        <sz val="18"/>
        <rFont val="Arial"/>
        <family val="2"/>
      </rPr>
      <t xml:space="preserve"> </t>
    </r>
  </si>
  <si>
    <t>CAFOGES-KliOL (Mai 2026)</t>
  </si>
  <si>
    <r>
      <t xml:space="preserve">Schritt 2: </t>
    </r>
    <r>
      <rPr>
        <sz val="18"/>
        <rFont val="Arial"/>
        <family val="2"/>
      </rPr>
      <t>Die Rechnung zu Distanzen und THG-Emissionen erfolgt automatisiert</t>
    </r>
  </si>
  <si>
    <r>
      <t xml:space="preserve">Schritt 3: </t>
    </r>
    <r>
      <rPr>
        <sz val="18"/>
        <rFont val="Arial"/>
        <family val="2"/>
      </rPr>
      <t>Geben Sie in der entsprechenden Spalte die</t>
    </r>
    <r>
      <rPr>
        <b/>
        <sz val="18"/>
        <rFont val="Arial"/>
        <family val="2"/>
      </rPr>
      <t xml:space="preserve"> Anzahl der Bahnreisen ein</t>
    </r>
  </si>
  <si>
    <r>
      <t xml:space="preserve">Schritt 4: </t>
    </r>
    <r>
      <rPr>
        <sz val="18"/>
        <rFont val="Arial"/>
        <family val="2"/>
      </rPr>
      <t>Geben Sie in der entsprechenden Spalte die Anzahl der</t>
    </r>
    <r>
      <rPr>
        <b/>
        <sz val="18"/>
        <rFont val="Arial"/>
        <family val="2"/>
      </rPr>
      <t xml:space="preserve"> gefahrenen Kilometer mit Privat-PWK ein (außerhalb des Klinikfuhrparks)</t>
    </r>
  </si>
  <si>
    <r>
      <rPr>
        <b/>
        <sz val="16"/>
        <rFont val="Arial"/>
        <family val="2"/>
      </rPr>
      <t>Zwischenergebnis:</t>
    </r>
    <r>
      <rPr>
        <sz val="16"/>
        <rFont val="Arial"/>
        <family val="2"/>
      </rPr>
      <t xml:space="preserve"> THG-Emissionen durch Dienstreisen (</t>
    </r>
    <r>
      <rPr>
        <b/>
        <sz val="16"/>
        <rFont val="Arial"/>
        <family val="2"/>
      </rPr>
      <t>Mobilität</t>
    </r>
    <r>
      <rPr>
        <sz val="16"/>
        <rFont val="Arial"/>
        <family val="2"/>
      </rPr>
      <t>)</t>
    </r>
  </si>
  <si>
    <r>
      <rPr>
        <b/>
        <sz val="18"/>
        <rFont val="Arial"/>
        <family val="2"/>
      </rPr>
      <t>Schritt 6:</t>
    </r>
    <r>
      <rPr>
        <sz val="18"/>
        <rFont val="Arial"/>
        <family val="2"/>
      </rPr>
      <t xml:space="preserve"> Übertragen Sie die Ergebnisse (THG</t>
    </r>
    <r>
      <rPr>
        <b/>
        <sz val="18"/>
        <rFont val="Arial"/>
        <family val="2"/>
      </rPr>
      <t>-Emissionen</t>
    </r>
    <r>
      <rPr>
        <sz val="18"/>
        <rFont val="Arial"/>
        <family val="2"/>
      </rPr>
      <t xml:space="preserve"> durch </t>
    </r>
    <r>
      <rPr>
        <b/>
        <sz val="18"/>
        <rFont val="Arial"/>
        <family val="2"/>
      </rPr>
      <t>Geschäftsreisen</t>
    </r>
    <r>
      <rPr>
        <sz val="18"/>
        <rFont val="Arial"/>
        <family val="2"/>
      </rPr>
      <t>) in ecocockpit</t>
    </r>
  </si>
  <si>
    <r>
      <rPr>
        <b/>
        <sz val="18"/>
        <rFont val="Arial"/>
        <family val="2"/>
      </rPr>
      <t>Schritt 1:</t>
    </r>
    <r>
      <rPr>
        <sz val="18"/>
        <rFont val="Arial"/>
        <family val="2"/>
      </rPr>
      <t xml:space="preserve"> Geben Sie hier die Daten zu </t>
    </r>
    <r>
      <rPr>
        <b/>
        <sz val="18"/>
        <rFont val="Arial"/>
        <family val="2"/>
      </rPr>
      <t>luftgebundenen Patientenkontakten</t>
    </r>
    <r>
      <rPr>
        <sz val="18"/>
        <rFont val="Arial"/>
        <family val="2"/>
      </rPr>
      <t xml:space="preserve"> ein (via </t>
    </r>
    <r>
      <rPr>
        <b/>
        <sz val="18"/>
        <rFont val="Arial"/>
        <family val="2"/>
      </rPr>
      <t>Flugbuch</t>
    </r>
    <r>
      <rPr>
        <sz val="18"/>
        <rFont val="Arial"/>
        <family val="2"/>
      </rPr>
      <t xml:space="preserve"> Ihres Helikopterlandeplatz)</t>
    </r>
  </si>
  <si>
    <r>
      <rPr>
        <b/>
        <sz val="18"/>
        <rFont val="Arial"/>
        <family val="2"/>
      </rPr>
      <t>Schritt 2:</t>
    </r>
    <r>
      <rPr>
        <sz val="18"/>
        <rFont val="Arial"/>
        <family val="2"/>
      </rPr>
      <t xml:space="preserve"> Geben Sie hier die Daten zu </t>
    </r>
    <r>
      <rPr>
        <b/>
        <sz val="18"/>
        <rFont val="Arial"/>
        <family val="2"/>
      </rPr>
      <t>den Besuchen von Patient*innen mit Wohnsitz in Deutschland</t>
    </r>
    <r>
      <rPr>
        <sz val="18"/>
        <rFont val="Arial"/>
        <family val="2"/>
      </rPr>
      <t xml:space="preserve"> ein</t>
    </r>
  </si>
  <si>
    <r>
      <rPr>
        <b/>
        <sz val="18"/>
        <rFont val="Arial"/>
        <family val="2"/>
      </rPr>
      <t>Schritt 4:</t>
    </r>
    <r>
      <rPr>
        <sz val="18"/>
        <rFont val="Arial"/>
        <family val="2"/>
      </rPr>
      <t xml:space="preserve"> Übertragen Sie die Ergebnisse (THG</t>
    </r>
    <r>
      <rPr>
        <b/>
        <sz val="18"/>
        <rFont val="Arial"/>
        <family val="2"/>
      </rPr>
      <t>-Emissionen</t>
    </r>
    <r>
      <rPr>
        <sz val="18"/>
        <rFont val="Arial"/>
        <family val="2"/>
      </rPr>
      <t xml:space="preserve"> durch </t>
    </r>
    <r>
      <rPr>
        <b/>
        <sz val="18"/>
        <rFont val="Arial"/>
        <family val="2"/>
      </rPr>
      <t>Patient*innen-Mobilität</t>
    </r>
    <r>
      <rPr>
        <sz val="18"/>
        <rFont val="Arial"/>
        <family val="2"/>
      </rPr>
      <t>) in ecocockpit</t>
    </r>
  </si>
  <si>
    <r>
      <t xml:space="preserve">Das Register </t>
    </r>
    <r>
      <rPr>
        <b/>
        <sz val="14"/>
        <rFont val="Arial"/>
        <family val="2"/>
      </rPr>
      <t>Anästhesie-Gase</t>
    </r>
    <r>
      <rPr>
        <sz val="14"/>
        <rFont val="Arial"/>
        <family val="2"/>
      </rPr>
      <t xml:space="preserve"> ist folgendermaßen zu verwenden:
</t>
    </r>
    <r>
      <rPr>
        <b/>
        <sz val="14"/>
        <rFont val="Arial"/>
        <family val="2"/>
      </rPr>
      <t>Geben Sie Ihre Daten entsprechend der Gebindegrößen an Ihrem Klinikum ein. Das Endergebnis übertragen Sie anschließend wieder in EcoCockpit.</t>
    </r>
  </si>
  <si>
    <r>
      <t>Emissionsfaktor 
(kg CO</t>
    </r>
    <r>
      <rPr>
        <b/>
        <vertAlign val="subscript"/>
        <sz val="12"/>
        <color theme="0"/>
        <rFont val="Arial"/>
        <family val="2"/>
      </rPr>
      <t>2</t>
    </r>
    <r>
      <rPr>
        <b/>
        <sz val="12"/>
        <color theme="0"/>
        <rFont val="Arial"/>
        <family val="2"/>
      </rPr>
      <t xml:space="preserve">e / Pkm) </t>
    </r>
  </si>
  <si>
    <r>
      <t>Ergebnis 
(kg CO</t>
    </r>
    <r>
      <rPr>
        <b/>
        <vertAlign val="subscript"/>
        <sz val="12"/>
        <color theme="0"/>
        <rFont val="Arial"/>
        <family val="2"/>
      </rPr>
      <t>2</t>
    </r>
    <r>
      <rPr>
        <b/>
        <sz val="12"/>
        <color theme="0"/>
        <rFont val="Arial"/>
        <family val="2"/>
      </rPr>
      <t>e / Jahr)</t>
    </r>
  </si>
  <si>
    <r>
      <t>Emissionsfaktor 
(kg CO</t>
    </r>
    <r>
      <rPr>
        <b/>
        <vertAlign val="subscript"/>
        <sz val="12"/>
        <color theme="0"/>
        <rFont val="Arial"/>
        <family val="2"/>
      </rPr>
      <t>2</t>
    </r>
    <r>
      <rPr>
        <b/>
        <sz val="12"/>
        <color theme="0"/>
        <rFont val="Arial"/>
        <family val="2"/>
      </rPr>
      <t>e / Nacht)</t>
    </r>
  </si>
  <si>
    <r>
      <t>Ergebnis 
[kg CO</t>
    </r>
    <r>
      <rPr>
        <b/>
        <vertAlign val="subscript"/>
        <sz val="12"/>
        <color theme="0"/>
        <rFont val="Arial"/>
        <family val="2"/>
      </rPr>
      <t>2</t>
    </r>
    <r>
      <rPr>
        <b/>
        <sz val="12"/>
        <color theme="0"/>
        <rFont val="Arial"/>
        <family val="2"/>
      </rPr>
      <t>e / Jahr]</t>
    </r>
  </si>
  <si>
    <r>
      <t xml:space="preserve">Volumen </t>
    </r>
    <r>
      <rPr>
        <b/>
        <sz val="12"/>
        <color theme="0"/>
        <rFont val="Arial"/>
        <family val="2"/>
      </rPr>
      <t>(l)</t>
    </r>
  </si>
  <si>
    <r>
      <t xml:space="preserve">Masse N2O </t>
    </r>
    <r>
      <rPr>
        <b/>
        <sz val="12"/>
        <color theme="0"/>
        <rFont val="Arial"/>
        <family val="2"/>
      </rPr>
      <t>(kg)</t>
    </r>
    <r>
      <rPr>
        <sz val="12"/>
        <color theme="0"/>
        <rFont val="Arial"/>
        <family val="2"/>
      </rPr>
      <t xml:space="preserve"> 
per bottle</t>
    </r>
  </si>
  <si>
    <r>
      <t>Insgesamt (</t>
    </r>
    <r>
      <rPr>
        <b/>
        <sz val="12"/>
        <color theme="0"/>
        <rFont val="Arial"/>
        <family val="2"/>
      </rPr>
      <t>kg N2O</t>
    </r>
    <r>
      <rPr>
        <sz val="12"/>
        <color theme="0"/>
        <rFont val="Arial"/>
        <family val="2"/>
      </rPr>
      <t>)</t>
    </r>
  </si>
  <si>
    <r>
      <rPr>
        <b/>
        <sz val="12"/>
        <color theme="1"/>
        <rFont val="Arial"/>
        <family val="2"/>
      </rPr>
      <t>50% N2O / 50% O2</t>
    </r>
    <r>
      <rPr>
        <sz val="12"/>
        <color theme="1"/>
        <rFont val="Arial"/>
        <family val="2"/>
      </rPr>
      <t xml:space="preserve"> (z.B. LIVOPAN® Linde)</t>
    </r>
  </si>
  <si>
    <r>
      <rPr>
        <b/>
        <sz val="12"/>
        <color theme="1"/>
        <rFont val="Arial"/>
        <family val="2"/>
      </rPr>
      <t>100% N2O</t>
    </r>
    <r>
      <rPr>
        <sz val="12"/>
        <color theme="1"/>
        <rFont val="Arial"/>
        <family val="2"/>
      </rPr>
      <t xml:space="preserve"> (z.B. NIONTIX® 100% (Linde), Distickstoffmonoxid Messer 100%, N2O Stickoxydul med. (SW-Steinfurt), N2O-medica (SW-Friedrichshafen))</t>
    </r>
  </si>
  <si>
    <r>
      <t xml:space="preserve">Hier eignet sich eine </t>
    </r>
    <r>
      <rPr>
        <b/>
        <sz val="10"/>
        <color theme="1"/>
        <rFont val="Arial"/>
        <family val="2"/>
      </rPr>
      <t>Berechnung anhand der PLZ</t>
    </r>
    <r>
      <rPr>
        <sz val="10"/>
        <color theme="1"/>
        <rFont val="Arial"/>
        <family val="2"/>
      </rPr>
      <t xml:space="preserve"> (in der Personalabteilung hinterlegter Wohnort), mittels Mitarbeitendenbefragung oder alternativ Schätzung.</t>
    </r>
  </si>
  <si>
    <r>
      <t xml:space="preserve">In den hellgrün hinterlegten Felder sind Standardwerte zum Mobilitätsverhalten der Mitarbeitenden je nach Entfernung zum Klinikum eingespeichert (basierend auf Studie "Mobilität in Deutschland" im Auftrag des BMVI, mehr Infos siehe Handbuch S.26).
Wenn Sie </t>
    </r>
    <r>
      <rPr>
        <b/>
        <sz val="12"/>
        <rFont val="Arial"/>
        <family val="2"/>
      </rPr>
      <t>individuelle Daten</t>
    </r>
    <r>
      <rPr>
        <sz val="12"/>
        <rFont val="Arial"/>
        <family val="2"/>
      </rPr>
      <t xml:space="preserve"> haben, z.B. aus einer Mobilitätsstudie, so passen Sie diese bitte in den entsprechenden Zellen </t>
    </r>
    <r>
      <rPr>
        <b/>
        <sz val="12"/>
        <rFont val="Arial"/>
        <family val="2"/>
      </rPr>
      <t>im hellgrün hinterlegten Bereich</t>
    </r>
    <r>
      <rPr>
        <sz val="12"/>
        <rFont val="Arial"/>
        <family val="2"/>
      </rPr>
      <t xml:space="preserve"> an.</t>
    </r>
  </si>
  <si>
    <r>
      <t>Emissionsfaktor 
(kg CO</t>
    </r>
    <r>
      <rPr>
        <b/>
        <vertAlign val="subscript"/>
        <sz val="12"/>
        <color theme="0"/>
        <rFont val="Arial"/>
        <family val="2"/>
      </rPr>
      <t>2</t>
    </r>
    <r>
      <rPr>
        <b/>
        <sz val="12"/>
        <color theme="0"/>
        <rFont val="Arial"/>
        <family val="2"/>
      </rPr>
      <t>e / Pkm )</t>
    </r>
  </si>
  <si>
    <r>
      <t>Emissionsfaktor 
[kg CO</t>
    </r>
    <r>
      <rPr>
        <b/>
        <vertAlign val="subscript"/>
        <sz val="12"/>
        <color theme="0"/>
        <rFont val="Arial"/>
        <family val="2"/>
      </rPr>
      <t>2</t>
    </r>
    <r>
      <rPr>
        <b/>
        <sz val="12"/>
        <color theme="0"/>
        <rFont val="Arial"/>
        <family val="2"/>
      </rPr>
      <t>e / Pkm]</t>
    </r>
  </si>
  <si>
    <r>
      <t xml:space="preserve">(z.B. </t>
    </r>
    <r>
      <rPr>
        <b/>
        <sz val="12"/>
        <color theme="1"/>
        <rFont val="Arial"/>
        <family val="2"/>
      </rPr>
      <t>Gebiet 7</t>
    </r>
    <r>
      <rPr>
        <sz val="12"/>
        <color theme="1"/>
        <rFont val="Arial"/>
        <family val="2"/>
      </rPr>
      <t xml:space="preserve"> für eine Klinik in 79110 Freiburg)</t>
    </r>
  </si>
  <si>
    <r>
      <t>Emissionsfaktor PKW
[kg CO</t>
    </r>
    <r>
      <rPr>
        <b/>
        <vertAlign val="subscript"/>
        <sz val="12"/>
        <color theme="0"/>
        <rFont val="Arial"/>
        <family val="2"/>
      </rPr>
      <t>2</t>
    </r>
    <r>
      <rPr>
        <b/>
        <sz val="12"/>
        <color theme="0"/>
        <rFont val="Arial"/>
        <family val="2"/>
      </rPr>
      <t>e / km]</t>
    </r>
  </si>
  <si>
    <t>ifeu 2026</t>
  </si>
  <si>
    <r>
      <t xml:space="preserve">Das Register </t>
    </r>
    <r>
      <rPr>
        <b/>
        <sz val="14"/>
        <color theme="1"/>
        <rFont val="Arial"/>
        <family val="2"/>
      </rPr>
      <t>Geschäftsreisen</t>
    </r>
    <r>
      <rPr>
        <sz val="14"/>
        <color theme="1"/>
        <rFont val="Arial"/>
        <family val="2"/>
      </rPr>
      <t xml:space="preserve"> ist folgendermaßen zu verwenden: Schritt 1-4 errechnet die THG Emissionen entstanden durch Geschäftsreisen (Mobilität), Schritt 5 errechnet die Hotelübernachtungen der Geschäftsreisen. Anschließend übertragen Sie die Gesamtemissionen in EcoCockpit</t>
    </r>
  </si>
  <si>
    <r>
      <t xml:space="preserve">Das Register </t>
    </r>
    <r>
      <rPr>
        <b/>
        <sz val="14"/>
        <color theme="1"/>
        <rFont val="Arial"/>
        <family val="2"/>
      </rPr>
      <t>Mobilität Patient*innen</t>
    </r>
    <r>
      <rPr>
        <sz val="14"/>
        <color theme="1"/>
        <rFont val="Arial"/>
        <family val="2"/>
      </rPr>
      <t xml:space="preserve"> ist folgendermaßen zu verwenden: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</si>
</sst>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0"/>
    <numFmt numFmtId="165" formatCode="0.0%"/>
    <numFmt numFmtId="166" formatCode="0\ &quot;km&quot;"/>
    <numFmt numFmtId="167" formatCode="_-* #,##0_-;\-* #,##0_-;_-* &quot;-&quot;??_-;_-@_-"/>
    <numFmt numFmtId="168" formatCode="0.0\ &quot;km&quot;"/>
  </numFmts>
  <fonts count="49" x14ac:knownFonts="1">
    <font>
      <sz val="11"/>
      <color theme="1"/>
      <name val="Calibri"/>
      <family val="2"/>
      <scheme val="minor"/>
    </font>
    <font>
      <sz val="12"/>
      <color theme="1"/>
      <name val="Calibri"/>
      <family val="2"/>
      <scheme val="minor"/>
    </font>
    <font>
      <sz val="11"/>
      <color theme="1"/>
      <name val="Calibri"/>
      <family val="2"/>
      <scheme val="minor"/>
    </font>
    <font>
      <sz val="10"/>
      <color theme="1"/>
      <name val="Arial"/>
      <family val="2"/>
    </font>
    <font>
      <b/>
      <sz val="10"/>
      <color theme="1"/>
      <name val="Arial"/>
      <family val="2"/>
    </font>
    <font>
      <u/>
      <sz val="10"/>
      <color theme="10"/>
      <name val="Arial"/>
      <family val="2"/>
    </font>
    <font>
      <sz val="10"/>
      <name val="Arial"/>
      <family val="2"/>
    </font>
    <font>
      <b/>
      <sz val="10"/>
      <name val="Arial"/>
      <family val="2"/>
    </font>
    <font>
      <i/>
      <sz val="10"/>
      <name val="Arial"/>
      <family val="2"/>
    </font>
    <font>
      <sz val="10"/>
      <color theme="0"/>
      <name val="Arial"/>
      <family val="2"/>
    </font>
    <font>
      <b/>
      <sz val="22"/>
      <name val="Arial"/>
      <family val="2"/>
    </font>
    <font>
      <b/>
      <sz val="10"/>
      <color theme="0"/>
      <name val="Arial"/>
      <family val="2"/>
    </font>
    <font>
      <sz val="10"/>
      <color rgb="FFFF0000"/>
      <name val="Arial"/>
      <family val="2"/>
    </font>
    <font>
      <sz val="10"/>
      <color rgb="FF9154D8"/>
      <name val="Arial"/>
      <family val="2"/>
    </font>
    <font>
      <sz val="10"/>
      <color rgb="FFF2C446"/>
      <name val="Arial"/>
      <family val="2"/>
    </font>
    <font>
      <sz val="11"/>
      <color theme="1"/>
      <name val="Arial"/>
      <family val="2"/>
    </font>
    <font>
      <b/>
      <u/>
      <sz val="11"/>
      <color rgb="FF0070C0"/>
      <name val="Arial"/>
      <family val="2"/>
    </font>
    <font>
      <sz val="10"/>
      <color theme="1"/>
      <name val="Calibri"/>
      <family val="2"/>
      <scheme val="minor"/>
    </font>
    <font>
      <b/>
      <u/>
      <sz val="10"/>
      <color rgb="FF0070C0"/>
      <name val="Arial"/>
      <family val="2"/>
    </font>
    <font>
      <b/>
      <u/>
      <sz val="10"/>
      <color theme="1"/>
      <name val="Arial"/>
      <family val="2"/>
    </font>
    <font>
      <b/>
      <vertAlign val="subscript"/>
      <sz val="10"/>
      <name val="Arial"/>
      <family val="2"/>
    </font>
    <font>
      <b/>
      <vertAlign val="subscript"/>
      <sz val="10"/>
      <color theme="1"/>
      <name val="Arial"/>
      <family val="2"/>
    </font>
    <font>
      <sz val="18"/>
      <name val="Arial"/>
      <family val="2"/>
    </font>
    <font>
      <b/>
      <sz val="18"/>
      <name val="Arial"/>
      <family val="2"/>
    </font>
    <font>
      <sz val="18"/>
      <color theme="1"/>
      <name val="Arial"/>
      <family val="2"/>
    </font>
    <font>
      <b/>
      <sz val="18"/>
      <color theme="1"/>
      <name val="Arial"/>
      <family val="2"/>
    </font>
    <font>
      <b/>
      <sz val="20"/>
      <color theme="0"/>
      <name val="Arial"/>
      <family val="2"/>
    </font>
    <font>
      <sz val="16"/>
      <name val="Arial"/>
      <family val="2"/>
    </font>
    <font>
      <b/>
      <sz val="16"/>
      <name val="Arial"/>
      <family val="2"/>
    </font>
    <font>
      <sz val="16"/>
      <color theme="1"/>
      <name val="Arial"/>
      <family val="2"/>
    </font>
    <font>
      <b/>
      <sz val="16"/>
      <color theme="0"/>
      <name val="Arial"/>
      <family val="2"/>
    </font>
    <font>
      <sz val="16"/>
      <color theme="1"/>
      <name val="Calibri"/>
      <family val="2"/>
      <scheme val="minor"/>
    </font>
    <font>
      <sz val="14"/>
      <name val="Arial"/>
      <family val="2"/>
    </font>
    <font>
      <b/>
      <sz val="14"/>
      <name val="Arial"/>
      <family val="2"/>
    </font>
    <font>
      <b/>
      <sz val="12"/>
      <color theme="0"/>
      <name val="Arial"/>
      <family val="2"/>
    </font>
    <font>
      <sz val="12"/>
      <color theme="1"/>
      <name val="Arial"/>
      <family val="2"/>
    </font>
    <font>
      <i/>
      <sz val="12"/>
      <color theme="1"/>
      <name val="Arial"/>
      <family val="2"/>
    </font>
    <font>
      <b/>
      <vertAlign val="subscript"/>
      <sz val="12"/>
      <color theme="0"/>
      <name val="Arial"/>
      <family val="2"/>
    </font>
    <font>
      <b/>
      <sz val="12"/>
      <color theme="1"/>
      <name val="Arial"/>
      <family val="2"/>
    </font>
    <font>
      <b/>
      <i/>
      <sz val="12"/>
      <color theme="0"/>
      <name val="Arial"/>
      <family val="2"/>
    </font>
    <font>
      <sz val="12"/>
      <color theme="0"/>
      <name val="Arial"/>
      <family val="2"/>
    </font>
    <font>
      <sz val="12"/>
      <name val="Arial"/>
      <family val="2"/>
    </font>
    <font>
      <b/>
      <sz val="12"/>
      <name val="Arial"/>
      <family val="2"/>
    </font>
    <font>
      <u/>
      <sz val="12"/>
      <color theme="10"/>
      <name val="Arial"/>
      <family val="2"/>
    </font>
    <font>
      <i/>
      <sz val="12"/>
      <color theme="1" tint="0.499984740745262"/>
      <name val="Arial"/>
      <family val="2"/>
    </font>
    <font>
      <sz val="12"/>
      <color theme="1" tint="0.499984740745262"/>
      <name val="Arial"/>
      <family val="2"/>
    </font>
    <font>
      <sz val="8"/>
      <name val="Calibri"/>
      <family val="2"/>
      <scheme val="minor"/>
    </font>
    <font>
      <sz val="14"/>
      <color theme="1"/>
      <name val="Arial"/>
      <family val="2"/>
    </font>
    <font>
      <b/>
      <sz val="14"/>
      <color theme="1"/>
      <name val="Arial"/>
      <family val="2"/>
    </font>
  </fonts>
  <fills count="19">
    <fill>
      <patternFill patternType="none"/>
    </fill>
    <fill>
      <patternFill patternType="gray125"/>
    </fill>
    <fill>
      <patternFill patternType="solid">
        <fgColor theme="4"/>
        <bgColor theme="4"/>
      </patternFill>
    </fill>
    <fill>
      <patternFill patternType="solid">
        <fgColor theme="8" tint="0.59999389629810485"/>
        <bgColor indexed="64"/>
      </patternFill>
    </fill>
    <fill>
      <patternFill patternType="solid">
        <fgColor theme="8" tint="0.59999389629810485"/>
        <bgColor theme="4" tint="0.79998168889431442"/>
      </patternFill>
    </fill>
    <fill>
      <patternFill patternType="solid">
        <fgColor theme="8" tint="0.59999389629810485"/>
        <bgColor theme="4"/>
      </patternFill>
    </fill>
    <fill>
      <patternFill patternType="lightDown">
        <fgColor theme="1"/>
        <bgColor theme="8" tint="0.59999389629810485"/>
      </patternFill>
    </fill>
    <fill>
      <patternFill patternType="solid">
        <fgColor theme="8" tint="0.59999389629810485"/>
        <bgColor theme="7" tint="0.59999389629810485"/>
      </patternFill>
    </fill>
    <fill>
      <patternFill patternType="solid">
        <fgColor rgb="FFFFFF00"/>
        <bgColor indexed="64"/>
      </patternFill>
    </fill>
    <fill>
      <patternFill patternType="solid">
        <fgColor theme="0" tint="-0.34998626667073579"/>
        <bgColor indexed="64"/>
      </patternFill>
    </fill>
    <fill>
      <patternFill patternType="solid">
        <fgColor theme="7" tint="0.59999389629810485"/>
        <bgColor indexed="64"/>
      </patternFill>
    </fill>
    <fill>
      <patternFill patternType="solid">
        <fgColor theme="9"/>
        <bgColor indexed="64"/>
      </patternFill>
    </fill>
    <fill>
      <patternFill patternType="solid">
        <fgColor rgb="FF004F7C"/>
        <bgColor indexed="64"/>
      </patternFill>
    </fill>
    <fill>
      <patternFill patternType="solid">
        <fgColor theme="7" tint="0.59999389629810485"/>
        <bgColor theme="7" tint="0.59999389629810485"/>
      </patternFill>
    </fill>
    <fill>
      <patternFill patternType="solid">
        <fgColor theme="9" tint="0.59999389629810485"/>
        <bgColor indexed="64"/>
      </patternFill>
    </fill>
    <fill>
      <patternFill patternType="solid">
        <fgColor theme="4" tint="0.79998168889431442"/>
        <bgColor theme="4" tint="0.79998168889431442"/>
      </patternFill>
    </fill>
    <fill>
      <patternFill patternType="solid">
        <fgColor theme="0"/>
        <bgColor indexed="64"/>
      </patternFill>
    </fill>
    <fill>
      <patternFill patternType="solid">
        <fgColor theme="4" tint="-0.499984740745262"/>
        <bgColor indexed="64"/>
      </patternFill>
    </fill>
    <fill>
      <patternFill patternType="solid">
        <fgColor theme="0" tint="-4.9989318521683403E-2"/>
        <bgColor indexed="64"/>
      </patternFill>
    </fill>
  </fills>
  <borders count="97">
    <border>
      <left/>
      <right/>
      <top/>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thin">
        <color theme="8" tint="-0.249977111117893"/>
      </left>
      <right style="thin">
        <color theme="8" tint="-0.249977111117893"/>
      </right>
      <top style="thin">
        <color theme="8" tint="-0.249977111117893"/>
      </top>
      <bottom style="thin">
        <color theme="4" tint="0.39997558519241921"/>
      </bottom>
      <diagonal/>
    </border>
    <border>
      <left/>
      <right style="thin">
        <color theme="8" tint="-0.249977111117893"/>
      </right>
      <top style="thin">
        <color theme="8" tint="-0.249977111117893"/>
      </top>
      <bottom style="thin">
        <color theme="8" tint="-0.249977111117893"/>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right/>
      <top style="thin">
        <color theme="8" tint="-0.249977111117893"/>
      </top>
      <bottom/>
      <diagonal/>
    </border>
    <border>
      <left style="thin">
        <color theme="8" tint="-0.249977111117893"/>
      </left>
      <right/>
      <top style="thin">
        <color theme="8" tint="-0.249977111117893"/>
      </top>
      <bottom/>
      <diagonal/>
    </border>
    <border>
      <left style="thin">
        <color theme="8" tint="-0.249977111117893"/>
      </left>
      <right style="thin">
        <color theme="8" tint="-0.249977111117893"/>
      </right>
      <top style="thin">
        <color theme="8" tint="-0.249977111117893"/>
      </top>
      <bottom/>
      <diagonal/>
    </border>
    <border>
      <left/>
      <right/>
      <top style="thin">
        <color theme="8" tint="-0.249977111117893"/>
      </top>
      <bottom style="thin">
        <color theme="8" tint="-0.249977111117893"/>
      </bottom>
      <diagonal/>
    </border>
    <border>
      <left/>
      <right style="thin">
        <color theme="8" tint="-0.249977111117893"/>
      </right>
      <top/>
      <bottom style="thin">
        <color theme="8" tint="-0.249977111117893"/>
      </bottom>
      <diagonal/>
    </border>
    <border>
      <left style="thin">
        <color theme="8" tint="-0.249977111117893"/>
      </left>
      <right style="thin">
        <color theme="8" tint="-0.249977111117893"/>
      </right>
      <top/>
      <bottom style="thin">
        <color theme="8" tint="-0.249977111117893"/>
      </bottom>
      <diagonal/>
    </border>
    <border>
      <left style="thin">
        <color theme="8" tint="-0.249977111117893"/>
      </left>
      <right/>
      <top/>
      <bottom style="thin">
        <color theme="8" tint="-0.249977111117893"/>
      </bottom>
      <diagonal/>
    </border>
    <border>
      <left/>
      <right style="thin">
        <color theme="8" tint="-0.249977111117893"/>
      </right>
      <top style="thin">
        <color theme="8" tint="-0.249977111117893"/>
      </top>
      <bottom/>
      <diagonal/>
    </border>
    <border>
      <left style="thin">
        <color theme="8" tint="-0.249977111117893"/>
      </left>
      <right/>
      <top style="thin">
        <color theme="8" tint="-0.249977111117893"/>
      </top>
      <bottom style="thin">
        <color theme="8" tint="-0.249977111117893"/>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right style="thin">
        <color theme="4" tint="0.39997558519241921"/>
      </right>
      <top/>
      <bottom/>
      <diagonal/>
    </border>
    <border>
      <left style="thin">
        <color theme="4" tint="0.39997558519241921"/>
      </left>
      <right/>
      <top/>
      <bottom/>
      <diagonal/>
    </border>
    <border>
      <left style="thin">
        <color theme="4" tint="0.39997558519241921"/>
      </left>
      <right style="thin">
        <color theme="4" tint="0.39997558519241921"/>
      </right>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style="thin">
        <color theme="4" tint="0.39997558519241921"/>
      </right>
      <top style="thin">
        <color theme="4" tint="0.39997558519241921"/>
      </top>
      <bottom/>
      <diagonal/>
    </border>
    <border>
      <left/>
      <right style="thin">
        <color theme="4" tint="0.39997558519241921"/>
      </right>
      <top/>
      <bottom style="thin">
        <color theme="4" tint="0.39997558519241921"/>
      </bottom>
      <diagonal/>
    </border>
    <border>
      <left style="medium">
        <color indexed="64"/>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Dashed">
        <color auto="1"/>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medium">
        <color indexed="64"/>
      </left>
      <right/>
      <top/>
      <bottom style="thin">
        <color indexed="64"/>
      </bottom>
      <diagonal/>
    </border>
    <border>
      <left/>
      <right/>
      <top/>
      <bottom style="thin">
        <color indexed="64"/>
      </bottom>
      <diagonal/>
    </border>
    <border>
      <left style="medium">
        <color indexed="64"/>
      </left>
      <right style="thin">
        <color theme="4"/>
      </right>
      <top/>
      <bottom style="thin">
        <color theme="4"/>
      </bottom>
      <diagonal/>
    </border>
    <border>
      <left style="medium">
        <color indexed="64"/>
      </left>
      <right style="thin">
        <color theme="4"/>
      </right>
      <top style="thin">
        <color theme="4"/>
      </top>
      <bottom style="thin">
        <color theme="4"/>
      </bottom>
      <diagonal/>
    </border>
    <border>
      <left style="thin">
        <color theme="4"/>
      </left>
      <right style="medium">
        <color indexed="64"/>
      </right>
      <top style="thin">
        <color theme="4"/>
      </top>
      <bottom style="thin">
        <color theme="4"/>
      </bottom>
      <diagonal/>
    </border>
    <border>
      <left/>
      <right/>
      <top style="thin">
        <color indexed="64"/>
      </top>
      <bottom/>
      <diagonal/>
    </border>
    <border>
      <left style="thin">
        <color theme="8" tint="-0.249977111117893"/>
      </left>
      <right/>
      <top style="thin">
        <color theme="8" tint="-0.249977111117893"/>
      </top>
      <bottom style="mediumDashed">
        <color auto="1"/>
      </bottom>
      <diagonal/>
    </border>
    <border>
      <left style="thin">
        <color theme="8" tint="-0.249977111117893"/>
      </left>
      <right style="thin">
        <color theme="8" tint="-0.249977111117893"/>
      </right>
      <top style="thin">
        <color theme="8" tint="-0.249977111117893"/>
      </top>
      <bottom style="mediumDashed">
        <color auto="1"/>
      </bottom>
      <diagonal/>
    </border>
    <border>
      <left style="thin">
        <color theme="8" tint="-0.249977111117893"/>
      </left>
      <right style="thin">
        <color theme="8" tint="-0.249977111117893"/>
      </right>
      <top/>
      <bottom/>
      <diagonal/>
    </border>
    <border>
      <left style="thin">
        <color theme="8" tint="-0.249977111117893"/>
      </left>
      <right style="thin">
        <color theme="8" tint="-0.249977111117893"/>
      </right>
      <top/>
      <bottom style="mediumDashed">
        <color auto="1"/>
      </bottom>
      <diagonal/>
    </border>
    <border>
      <left style="mediumDashed">
        <color auto="1"/>
      </left>
      <right/>
      <top style="thin">
        <color theme="8" tint="-0.249977111117893"/>
      </top>
      <bottom style="thin">
        <color theme="8" tint="-0.249977111117893"/>
      </bottom>
      <diagonal/>
    </border>
    <border>
      <left/>
      <right style="thin">
        <color theme="8" tint="-0.249977111117893"/>
      </right>
      <top style="thin">
        <color theme="8" tint="-0.249977111117893"/>
      </top>
      <bottom style="mediumDashed">
        <color auto="1"/>
      </bottom>
      <diagonal/>
    </border>
    <border>
      <left style="mediumDashed">
        <color auto="1"/>
      </left>
      <right/>
      <top style="thin">
        <color theme="8" tint="-0.249977111117893"/>
      </top>
      <bottom style="mediumDashed">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8" tint="-0.249977111117893"/>
      </left>
      <right/>
      <top/>
      <bottom/>
      <diagonal/>
    </border>
    <border>
      <left/>
      <right style="thin">
        <color theme="8" tint="-0.249977111117893"/>
      </right>
      <top style="thin">
        <color theme="8" tint="-0.249977111117893"/>
      </top>
      <bottom style="thin">
        <color theme="4" tint="0.39997558519241921"/>
      </bottom>
      <diagonal/>
    </border>
    <border>
      <left/>
      <right/>
      <top style="thin">
        <color theme="4" tint="0.39997558519241921"/>
      </top>
      <bottom style="thin">
        <color theme="4" tint="0.39997558519241921"/>
      </bottom>
      <diagonal/>
    </border>
    <border>
      <left style="thin">
        <color theme="8" tint="-0.249977111117893"/>
      </left>
      <right/>
      <top/>
      <bottom style="mediumDashed">
        <color auto="1"/>
      </bottom>
      <diagonal/>
    </border>
    <border>
      <left/>
      <right style="thin">
        <color theme="8" tint="-0.249977111117893"/>
      </right>
      <top/>
      <bottom/>
      <diagonal/>
    </border>
    <border>
      <left style="thin">
        <color theme="4" tint="0.39997558519241921"/>
      </left>
      <right style="thin">
        <color theme="8" tint="-0.249977111117893"/>
      </right>
      <top style="thin">
        <color theme="8" tint="-0.249977111117893"/>
      </top>
      <bottom style="thin">
        <color theme="8" tint="-0.249977111117893"/>
      </bottom>
      <diagonal/>
    </border>
    <border>
      <left style="thin">
        <color theme="8" tint="-0.249977111117893"/>
      </left>
      <right style="thin">
        <color theme="8" tint="-0.249977111117893"/>
      </right>
      <top/>
      <bottom style="thin">
        <color theme="4" tint="0.39997558519241921"/>
      </bottom>
      <diagonal/>
    </border>
    <border>
      <left style="thin">
        <color theme="4" tint="0.39997558519241921"/>
      </left>
      <right style="thin">
        <color theme="4" tint="0.39997558519241921"/>
      </right>
      <top/>
      <bottom/>
      <diagonal/>
    </border>
    <border>
      <left style="thin">
        <color theme="4"/>
      </left>
      <right style="medium">
        <color indexed="64"/>
      </right>
      <top/>
      <bottom style="thin">
        <color theme="4"/>
      </bottom>
      <diagonal/>
    </border>
    <border>
      <left style="medium">
        <color indexed="64"/>
      </left>
      <right style="thin">
        <color theme="4"/>
      </right>
      <top style="thin">
        <color theme="4"/>
      </top>
      <bottom/>
      <diagonal/>
    </border>
    <border>
      <left style="thin">
        <color theme="4"/>
      </left>
      <right style="medium">
        <color indexed="64"/>
      </right>
      <top style="thin">
        <color theme="4"/>
      </top>
      <bottom/>
      <diagonal/>
    </border>
    <border>
      <left style="thin">
        <color theme="8" tint="-0.249977111117893"/>
      </left>
      <right style="medium">
        <color indexed="64"/>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indexed="64"/>
      </left>
      <right style="mediumDashed">
        <color theme="1"/>
      </right>
      <top/>
      <bottom/>
      <diagonal/>
    </border>
    <border>
      <left/>
      <right style="thin">
        <color theme="0" tint="-0.249977111117893"/>
      </right>
      <top style="thin">
        <color theme="0" tint="-0.249977111117893"/>
      </top>
      <bottom style="thin">
        <color theme="0" tint="-0.249977111117893"/>
      </bottom>
      <diagonal/>
    </border>
    <border>
      <left style="mediumDashed">
        <color theme="1"/>
      </left>
      <right style="thin">
        <color theme="0" tint="-0.249977111117893"/>
      </right>
      <top style="thin">
        <color theme="0" tint="-0.249977111117893"/>
      </top>
      <bottom style="thin">
        <color theme="0"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bottom/>
      <diagonal/>
    </border>
    <border>
      <left/>
      <right/>
      <top/>
      <bottom style="thin">
        <color theme="8" tint="-0.249977111117893"/>
      </bottom>
      <diagonal/>
    </border>
    <border>
      <left/>
      <right/>
      <top style="thin">
        <color theme="1"/>
      </top>
      <bottom/>
      <diagonal/>
    </border>
    <border>
      <left/>
      <right/>
      <top style="thin">
        <color theme="1"/>
      </top>
      <bottom style="thin">
        <color theme="1"/>
      </bottom>
      <diagonal/>
    </border>
    <border>
      <left style="thin">
        <color theme="8" tint="-0.249977111117893"/>
      </left>
      <right style="thin">
        <color theme="8" tint="-0.249977111117893"/>
      </right>
      <top style="thin">
        <color theme="4"/>
      </top>
      <bottom/>
      <diagonal/>
    </border>
    <border>
      <left style="thin">
        <color theme="8" tint="-0.249977111117893"/>
      </left>
      <right style="thin">
        <color theme="8" tint="-0.249977111117893"/>
      </right>
      <top style="thin">
        <color theme="4"/>
      </top>
      <bottom style="thin">
        <color theme="8" tint="-0.249977111117893"/>
      </bottom>
      <diagonal/>
    </border>
    <border>
      <left style="thin">
        <color theme="4"/>
      </left>
      <right style="thin">
        <color theme="4"/>
      </right>
      <top style="thin">
        <color theme="4"/>
      </top>
      <bottom style="thin">
        <color theme="4"/>
      </bottom>
      <diagonal/>
    </border>
    <border>
      <left style="thin">
        <color theme="4"/>
      </left>
      <right style="thin">
        <color theme="4"/>
      </right>
      <top style="thin">
        <color theme="4"/>
      </top>
      <bottom/>
      <diagonal/>
    </border>
    <border>
      <left style="thin">
        <color theme="4"/>
      </left>
      <right/>
      <top style="thin">
        <color theme="8" tint="-0.249977111117893"/>
      </top>
      <bottom style="thin">
        <color theme="8" tint="-0.249977111117893"/>
      </bottom>
      <diagonal/>
    </border>
    <border>
      <left style="thin">
        <color theme="4"/>
      </left>
      <right style="thin">
        <color theme="8" tint="-0.249977111117893"/>
      </right>
      <top style="thin">
        <color theme="8" tint="-0.249977111117893"/>
      </top>
      <bottom style="thin">
        <color theme="4"/>
      </bottom>
      <diagonal/>
    </border>
    <border>
      <left/>
      <right/>
      <top/>
      <bottom style="thin">
        <color theme="1"/>
      </bottom>
      <diagonal/>
    </border>
    <border>
      <left/>
      <right style="thin">
        <color theme="1"/>
      </right>
      <top style="thin">
        <color theme="1"/>
      </top>
      <bottom style="thin">
        <color theme="1"/>
      </bottom>
      <diagonal/>
    </border>
    <border>
      <left/>
      <right/>
      <top style="thin">
        <color theme="1"/>
      </top>
      <bottom style="thin">
        <color theme="8" tint="-0.249977111117893"/>
      </bottom>
      <diagonal/>
    </border>
    <border>
      <left style="thin">
        <color theme="1"/>
      </left>
      <right/>
      <top/>
      <bottom/>
      <diagonal/>
    </border>
    <border>
      <left style="medium">
        <color indexed="64"/>
      </left>
      <right/>
      <top style="thin">
        <color theme="1"/>
      </top>
      <bottom style="thin">
        <color theme="1"/>
      </bottom>
      <diagonal/>
    </border>
    <border>
      <left/>
      <right style="medium">
        <color indexed="64"/>
      </right>
      <top style="thin">
        <color theme="1"/>
      </top>
      <bottom style="thin">
        <color theme="1"/>
      </bottom>
      <diagonal/>
    </border>
  </borders>
  <cellStyleXfs count="5">
    <xf numFmtId="0" fontId="0"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5" fillId="0" borderId="0" applyNumberFormat="0" applyFill="0" applyBorder="0" applyAlignment="0" applyProtection="0"/>
  </cellStyleXfs>
  <cellXfs count="403">
    <xf numFmtId="0" fontId="0" fillId="0" borderId="0" xfId="0"/>
    <xf numFmtId="0" fontId="3" fillId="6" borderId="1" xfId="0" applyFont="1" applyFill="1" applyBorder="1" applyAlignment="1">
      <alignment horizontal="center"/>
    </xf>
    <xf numFmtId="43" fontId="6" fillId="0" borderId="0" xfId="3" applyFont="1" applyBorder="1"/>
    <xf numFmtId="0" fontId="6" fillId="0" borderId="45" xfId="0" applyFont="1" applyBorder="1" applyAlignment="1">
      <alignment horizontal="left" vertical="top"/>
    </xf>
    <xf numFmtId="0" fontId="15" fillId="0" borderId="0" xfId="0" applyFont="1"/>
    <xf numFmtId="0" fontId="15" fillId="0" borderId="0" xfId="0" applyFont="1" applyAlignment="1">
      <alignment horizontal="center"/>
    </xf>
    <xf numFmtId="0" fontId="16" fillId="0" borderId="0" xfId="0" applyFont="1"/>
    <xf numFmtId="43" fontId="6" fillId="0" borderId="0" xfId="3" applyFont="1" applyBorder="1" applyAlignment="1">
      <alignment vertical="center"/>
    </xf>
    <xf numFmtId="43" fontId="6" fillId="0" borderId="43" xfId="3" applyFont="1" applyFill="1" applyBorder="1" applyAlignment="1">
      <alignment vertical="center"/>
    </xf>
    <xf numFmtId="0" fontId="7" fillId="0" borderId="0" xfId="0" applyFont="1" applyAlignment="1">
      <alignment horizontal="center"/>
    </xf>
    <xf numFmtId="0" fontId="3" fillId="3" borderId="3" xfId="0" applyFont="1" applyFill="1" applyBorder="1"/>
    <xf numFmtId="3" fontId="3" fillId="3" borderId="14" xfId="0" applyNumberFormat="1" applyFont="1" applyFill="1" applyBorder="1" applyAlignment="1">
      <alignment horizontal="center"/>
    </xf>
    <xf numFmtId="164" fontId="3" fillId="3" borderId="1" xfId="0" applyNumberFormat="1" applyFont="1" applyFill="1" applyBorder="1" applyAlignment="1">
      <alignment horizontal="center"/>
    </xf>
    <xf numFmtId="0" fontId="3" fillId="0" borderId="0" xfId="0" applyFont="1" applyProtection="1">
      <protection locked="0"/>
    </xf>
    <xf numFmtId="0" fontId="3" fillId="0" borderId="23" xfId="0" applyFont="1" applyBorder="1"/>
    <xf numFmtId="0" fontId="3" fillId="0" borderId="0" xfId="0" applyFont="1"/>
    <xf numFmtId="0" fontId="3" fillId="0" borderId="43" xfId="0" applyFont="1" applyBorder="1"/>
    <xf numFmtId="0" fontId="3" fillId="0" borderId="45" xfId="0" applyFont="1" applyBorder="1"/>
    <xf numFmtId="43" fontId="3" fillId="0" borderId="0" xfId="3" applyFont="1" applyBorder="1"/>
    <xf numFmtId="0" fontId="3" fillId="0" borderId="42" xfId="0" applyFont="1" applyBorder="1" applyAlignment="1">
      <alignment vertical="center"/>
    </xf>
    <xf numFmtId="0" fontId="3" fillId="0" borderId="0" xfId="0" applyFont="1" applyAlignment="1">
      <alignment vertical="center"/>
    </xf>
    <xf numFmtId="43" fontId="3" fillId="0" borderId="0" xfId="3" applyFont="1" applyBorder="1" applyAlignment="1">
      <alignment vertical="center"/>
    </xf>
    <xf numFmtId="0" fontId="3" fillId="0" borderId="0" xfId="0" applyFont="1" applyAlignment="1" applyProtection="1">
      <alignment horizontal="right"/>
      <protection locked="0"/>
    </xf>
    <xf numFmtId="0" fontId="3" fillId="0" borderId="60" xfId="0" applyFont="1" applyBorder="1"/>
    <xf numFmtId="0" fontId="3" fillId="0" borderId="60" xfId="0" applyFont="1" applyBorder="1" applyAlignment="1">
      <alignment horizontal="center"/>
    </xf>
    <xf numFmtId="0" fontId="3" fillId="0" borderId="61" xfId="0" applyFont="1" applyBorder="1"/>
    <xf numFmtId="0" fontId="3" fillId="0" borderId="0" xfId="0" applyFont="1" applyAlignment="1" applyProtection="1">
      <alignment horizontal="center"/>
      <protection locked="0"/>
    </xf>
    <xf numFmtId="0" fontId="11" fillId="2" borderId="1" xfId="0" applyFont="1" applyFill="1" applyBorder="1"/>
    <xf numFmtId="0" fontId="17" fillId="0" borderId="0" xfId="0" applyFont="1"/>
    <xf numFmtId="0" fontId="3" fillId="0" borderId="0" xfId="0" applyFont="1" applyAlignment="1">
      <alignment horizontal="center"/>
    </xf>
    <xf numFmtId="43" fontId="3" fillId="0" borderId="0" xfId="3" applyFont="1"/>
    <xf numFmtId="0" fontId="3" fillId="0" borderId="35" xfId="0" applyFont="1" applyBorder="1"/>
    <xf numFmtId="0" fontId="3" fillId="0" borderId="36" xfId="0" applyFont="1" applyBorder="1"/>
    <xf numFmtId="0" fontId="3" fillId="0" borderId="37" xfId="0" applyFont="1" applyBorder="1"/>
    <xf numFmtId="0" fontId="3" fillId="3" borderId="57" xfId="0" applyFont="1" applyFill="1" applyBorder="1"/>
    <xf numFmtId="43" fontId="7" fillId="0" borderId="43" xfId="3" applyFont="1" applyFill="1" applyBorder="1" applyAlignment="1">
      <alignment vertical="center"/>
    </xf>
    <xf numFmtId="0" fontId="3" fillId="3" borderId="59" xfId="0" applyFont="1" applyFill="1" applyBorder="1"/>
    <xf numFmtId="0" fontId="3" fillId="3" borderId="58" xfId="0" applyFont="1" applyFill="1" applyBorder="1"/>
    <xf numFmtId="3" fontId="3" fillId="3" borderId="53" xfId="0" applyNumberFormat="1" applyFont="1" applyFill="1" applyBorder="1" applyAlignment="1">
      <alignment horizontal="center"/>
    </xf>
    <xf numFmtId="164" fontId="3" fillId="3" borderId="54" xfId="0" applyNumberFormat="1" applyFont="1" applyFill="1" applyBorder="1" applyAlignment="1">
      <alignment horizontal="center"/>
    </xf>
    <xf numFmtId="43" fontId="3" fillId="0" borderId="45" xfId="3" applyFont="1" applyBorder="1" applyAlignment="1">
      <alignment vertical="center"/>
    </xf>
    <xf numFmtId="43" fontId="8" fillId="0" borderId="46" xfId="3" applyFont="1" applyFill="1" applyBorder="1" applyAlignment="1">
      <alignment horizontal="right" vertical="center"/>
    </xf>
    <xf numFmtId="0" fontId="3" fillId="8" borderId="46" xfId="0" applyFont="1" applyFill="1" applyBorder="1"/>
    <xf numFmtId="0" fontId="18" fillId="0" borderId="0" xfId="0" applyFont="1"/>
    <xf numFmtId="0" fontId="18" fillId="0" borderId="0" xfId="0" applyFont="1" applyAlignment="1">
      <alignment horizontal="center"/>
    </xf>
    <xf numFmtId="1" fontId="11" fillId="2" borderId="1" xfId="0" applyNumberFormat="1" applyFont="1" applyFill="1" applyBorder="1" applyAlignment="1">
      <alignment horizontal="center" wrapText="1"/>
    </xf>
    <xf numFmtId="9" fontId="3" fillId="10" borderId="1" xfId="1" applyFont="1" applyFill="1" applyBorder="1" applyAlignment="1" applyProtection="1">
      <alignment horizontal="center" vertical="center"/>
      <protection locked="0"/>
    </xf>
    <xf numFmtId="0" fontId="3" fillId="3" borderId="1" xfId="0" applyFont="1" applyFill="1" applyBorder="1" applyAlignment="1">
      <alignment horizontal="center" vertical="center" wrapText="1"/>
    </xf>
    <xf numFmtId="0" fontId="3" fillId="3" borderId="1" xfId="0" applyFont="1" applyFill="1" applyBorder="1" applyAlignment="1">
      <alignment horizontal="left" wrapText="1"/>
    </xf>
    <xf numFmtId="0" fontId="3" fillId="0" borderId="0" xfId="0" applyFont="1" applyAlignment="1">
      <alignment vertical="top" wrapText="1"/>
    </xf>
    <xf numFmtId="0" fontId="3" fillId="0" borderId="0" xfId="0" applyFont="1" applyAlignment="1">
      <alignment horizontal="left" vertical="top" wrapText="1"/>
    </xf>
    <xf numFmtId="9" fontId="3" fillId="14" borderId="1" xfId="1" applyFont="1" applyFill="1" applyBorder="1" applyAlignment="1" applyProtection="1">
      <alignment horizontal="center" vertical="center"/>
      <protection locked="0"/>
    </xf>
    <xf numFmtId="2" fontId="3" fillId="0" borderId="0" xfId="0" applyNumberFormat="1" applyFont="1" applyAlignment="1" applyProtection="1">
      <alignment horizontal="center"/>
      <protection locked="0"/>
    </xf>
    <xf numFmtId="2" fontId="3" fillId="0" borderId="0" xfId="0" applyNumberFormat="1" applyFont="1" applyProtection="1">
      <protection locked="0"/>
    </xf>
    <xf numFmtId="0" fontId="12" fillId="0" borderId="0" xfId="0" applyFont="1" applyAlignment="1" applyProtection="1">
      <alignment horizontal="center"/>
      <protection locked="0"/>
    </xf>
    <xf numFmtId="0" fontId="3" fillId="3" borderId="1" xfId="0" quotePrefix="1" applyFont="1" applyFill="1" applyBorder="1" applyAlignment="1">
      <alignment wrapText="1"/>
    </xf>
    <xf numFmtId="0" fontId="4" fillId="3" borderId="1" xfId="0" applyFont="1" applyFill="1" applyBorder="1" applyAlignment="1">
      <alignment horizontal="left" wrapText="1"/>
    </xf>
    <xf numFmtId="9" fontId="3" fillId="3" borderId="1" xfId="1" applyFont="1" applyFill="1" applyBorder="1" applyAlignment="1">
      <alignment horizontal="center"/>
    </xf>
    <xf numFmtId="167" fontId="3" fillId="10" borderId="1" xfId="3" applyNumberFormat="1" applyFont="1" applyFill="1" applyBorder="1" applyAlignment="1" applyProtection="1">
      <alignment horizontal="center" vertical="center"/>
      <protection locked="0"/>
    </xf>
    <xf numFmtId="43" fontId="6" fillId="0" borderId="0" xfId="3" applyFont="1" applyBorder="1" applyAlignment="1">
      <alignment horizontal="left" vertical="center"/>
    </xf>
    <xf numFmtId="0" fontId="3" fillId="0" borderId="0" xfId="0" applyFont="1" applyAlignment="1">
      <alignment vertical="top"/>
    </xf>
    <xf numFmtId="0" fontId="6" fillId="0" borderId="0" xfId="0" applyFont="1" applyAlignment="1">
      <alignment vertical="top"/>
    </xf>
    <xf numFmtId="167" fontId="4" fillId="3" borderId="1" xfId="3" applyNumberFormat="1" applyFont="1" applyFill="1" applyBorder="1" applyAlignment="1">
      <alignment horizontal="center" vertical="center" wrapText="1"/>
    </xf>
    <xf numFmtId="0" fontId="19" fillId="0" borderId="0" xfId="0" applyFont="1"/>
    <xf numFmtId="0" fontId="3" fillId="14" borderId="0" xfId="0" applyFont="1" applyFill="1"/>
    <xf numFmtId="0" fontId="3" fillId="3" borderId="66" xfId="0" applyFont="1" applyFill="1" applyBorder="1"/>
    <xf numFmtId="0" fontId="3" fillId="3" borderId="62" xfId="0" applyFont="1" applyFill="1" applyBorder="1" applyAlignment="1">
      <alignment horizontal="center"/>
    </xf>
    <xf numFmtId="4" fontId="3" fillId="11" borderId="62" xfId="0" applyNumberFormat="1" applyFont="1" applyFill="1" applyBorder="1" applyAlignment="1">
      <alignment horizontal="center"/>
    </xf>
    <xf numFmtId="3" fontId="3" fillId="3" borderId="62" xfId="0" applyNumberFormat="1" applyFont="1" applyFill="1" applyBorder="1" applyAlignment="1">
      <alignment horizontal="center"/>
    </xf>
    <xf numFmtId="0" fontId="3" fillId="0" borderId="0" xfId="0" applyFont="1" applyAlignment="1">
      <alignment horizontal="center" vertical="center"/>
    </xf>
    <xf numFmtId="0" fontId="3" fillId="0" borderId="42" xfId="0" applyFont="1" applyBorder="1"/>
    <xf numFmtId="0" fontId="3" fillId="0" borderId="44" xfId="0" applyFont="1" applyBorder="1"/>
    <xf numFmtId="0" fontId="3" fillId="0" borderId="52" xfId="0" applyFont="1" applyBorder="1"/>
    <xf numFmtId="0" fontId="11" fillId="2" borderId="1" xfId="0" applyFont="1" applyFill="1" applyBorder="1" applyAlignment="1">
      <alignment horizontal="center"/>
    </xf>
    <xf numFmtId="0" fontId="11" fillId="2" borderId="1" xfId="0" applyFont="1" applyFill="1" applyBorder="1" applyAlignment="1">
      <alignment horizontal="center" wrapText="1"/>
    </xf>
    <xf numFmtId="0" fontId="3" fillId="0" borderId="0" xfId="0" applyFont="1" applyAlignment="1" applyProtection="1">
      <alignment horizontal="center" vertical="center"/>
      <protection locked="0"/>
    </xf>
    <xf numFmtId="0" fontId="6" fillId="16" borderId="74" xfId="0" applyFont="1" applyFill="1" applyBorder="1"/>
    <xf numFmtId="0" fontId="13" fillId="16" borderId="74" xfId="0" applyFont="1" applyFill="1" applyBorder="1"/>
    <xf numFmtId="0" fontId="14" fillId="16" borderId="74" xfId="0" applyFont="1" applyFill="1" applyBorder="1"/>
    <xf numFmtId="0" fontId="3" fillId="0" borderId="75" xfId="0" applyFont="1" applyBorder="1"/>
    <xf numFmtId="0" fontId="3" fillId="16" borderId="76" xfId="0" applyFont="1" applyFill="1" applyBorder="1"/>
    <xf numFmtId="0" fontId="3" fillId="16" borderId="77" xfId="0" applyFont="1" applyFill="1" applyBorder="1"/>
    <xf numFmtId="43" fontId="3" fillId="0" borderId="79" xfId="3" applyFont="1" applyBorder="1"/>
    <xf numFmtId="0" fontId="3" fillId="0" borderId="78" xfId="0" applyFont="1" applyBorder="1"/>
    <xf numFmtId="0" fontId="3" fillId="0" borderId="79" xfId="0" applyFont="1" applyBorder="1"/>
    <xf numFmtId="0" fontId="3" fillId="0" borderId="80" xfId="0" applyFont="1" applyBorder="1"/>
    <xf numFmtId="0" fontId="3" fillId="0" borderId="81" xfId="0" applyFont="1" applyBorder="1"/>
    <xf numFmtId="0" fontId="3" fillId="16" borderId="78" xfId="0" applyFont="1" applyFill="1" applyBorder="1"/>
    <xf numFmtId="0" fontId="3" fillId="16" borderId="78" xfId="0" applyFont="1" applyFill="1" applyBorder="1" applyAlignment="1">
      <alignment horizontal="center"/>
    </xf>
    <xf numFmtId="0" fontId="3" fillId="0" borderId="78" xfId="0" applyFont="1" applyBorder="1" applyAlignment="1">
      <alignment horizontal="center"/>
    </xf>
    <xf numFmtId="0" fontId="0" fillId="16" borderId="78" xfId="0" applyFill="1" applyBorder="1"/>
    <xf numFmtId="0" fontId="0" fillId="0" borderId="78" xfId="0" applyBorder="1"/>
    <xf numFmtId="0" fontId="7" fillId="8" borderId="0" xfId="0" quotePrefix="1" applyFont="1" applyFill="1" applyAlignment="1">
      <alignment horizontal="left"/>
    </xf>
    <xf numFmtId="0" fontId="11" fillId="9" borderId="35" xfId="0" applyFont="1" applyFill="1" applyBorder="1" applyAlignment="1">
      <alignment horizontal="center"/>
    </xf>
    <xf numFmtId="0" fontId="11" fillId="9" borderId="36" xfId="0" applyFont="1" applyFill="1" applyBorder="1" applyAlignment="1">
      <alignment horizontal="center"/>
    </xf>
    <xf numFmtId="0" fontId="11" fillId="9" borderId="37" xfId="0" applyFont="1" applyFill="1" applyBorder="1" applyAlignment="1">
      <alignment horizontal="center"/>
    </xf>
    <xf numFmtId="0" fontId="7" fillId="0" borderId="36" xfId="0" applyFont="1" applyBorder="1" applyAlignment="1">
      <alignment horizontal="center"/>
    </xf>
    <xf numFmtId="0" fontId="8" fillId="0" borderId="45" xfId="0" applyFont="1" applyBorder="1" applyAlignment="1">
      <alignment horizontal="center"/>
    </xf>
    <xf numFmtId="43" fontId="10" fillId="10" borderId="8" xfId="3" applyFont="1" applyFill="1" applyBorder="1" applyAlignment="1">
      <alignment horizontal="center" vertical="center"/>
    </xf>
    <xf numFmtId="43" fontId="10" fillId="10" borderId="55" xfId="3" applyFont="1" applyFill="1" applyBorder="1" applyAlignment="1">
      <alignment horizontal="center" vertical="center"/>
    </xf>
    <xf numFmtId="43" fontId="10" fillId="10" borderId="56" xfId="3" applyFont="1" applyFill="1" applyBorder="1" applyAlignment="1">
      <alignment horizontal="center" vertical="center"/>
    </xf>
    <xf numFmtId="43" fontId="10" fillId="11" borderId="8" xfId="3" applyFont="1" applyFill="1" applyBorder="1" applyAlignment="1">
      <alignment horizontal="center" vertical="center"/>
    </xf>
    <xf numFmtId="43" fontId="10" fillId="11" borderId="55" xfId="3" applyFont="1" applyFill="1" applyBorder="1" applyAlignment="1">
      <alignment horizontal="center" vertical="center"/>
    </xf>
    <xf numFmtId="43" fontId="10" fillId="11" borderId="56" xfId="3" applyFont="1" applyFill="1" applyBorder="1" applyAlignment="1">
      <alignment horizontal="center" vertical="center"/>
    </xf>
    <xf numFmtId="0" fontId="7" fillId="0" borderId="35" xfId="0" applyFont="1" applyBorder="1" applyAlignment="1">
      <alignment horizontal="center"/>
    </xf>
    <xf numFmtId="0" fontId="7" fillId="0" borderId="37" xfId="0" applyFont="1" applyBorder="1" applyAlignment="1">
      <alignment horizontal="center"/>
    </xf>
    <xf numFmtId="0" fontId="8" fillId="0" borderId="38" xfId="0" applyFont="1" applyBorder="1" applyAlignment="1">
      <alignment horizontal="center"/>
    </xf>
    <xf numFmtId="43" fontId="10" fillId="10" borderId="0" xfId="3" applyFont="1" applyFill="1" applyBorder="1" applyAlignment="1">
      <alignment horizontal="center" vertical="center"/>
    </xf>
    <xf numFmtId="43" fontId="10" fillId="10" borderId="45" xfId="3" applyFont="1" applyFill="1" applyBorder="1" applyAlignment="1">
      <alignment horizontal="center" vertical="center"/>
    </xf>
    <xf numFmtId="43" fontId="10" fillId="11" borderId="0" xfId="3" applyFont="1" applyFill="1" applyBorder="1" applyAlignment="1">
      <alignment horizontal="center" vertical="center"/>
    </xf>
    <xf numFmtId="43" fontId="10" fillId="11" borderId="45" xfId="3" applyFont="1" applyFill="1" applyBorder="1" applyAlignment="1">
      <alignment horizontal="center" vertical="center"/>
    </xf>
    <xf numFmtId="0" fontId="9" fillId="12" borderId="0" xfId="0" applyFont="1" applyFill="1" applyAlignment="1">
      <alignment horizontal="left" vertical="top"/>
    </xf>
    <xf numFmtId="0" fontId="4" fillId="8" borderId="0" xfId="0" quotePrefix="1" applyFont="1" applyFill="1" applyAlignment="1">
      <alignment horizontal="left" wrapText="1"/>
    </xf>
    <xf numFmtId="0" fontId="4" fillId="8" borderId="62" xfId="0" applyFont="1" applyFill="1" applyBorder="1" applyAlignment="1">
      <alignment horizontal="center" vertical="center"/>
    </xf>
    <xf numFmtId="0" fontId="4" fillId="8" borderId="65" xfId="0" applyFont="1" applyFill="1" applyBorder="1" applyAlignment="1">
      <alignment horizontal="center" vertical="center"/>
    </xf>
    <xf numFmtId="0" fontId="4" fillId="8" borderId="0" xfId="0" quotePrefix="1" applyFont="1" applyFill="1" applyAlignment="1">
      <alignment horizontal="left"/>
    </xf>
    <xf numFmtId="0" fontId="4" fillId="8" borderId="0" xfId="0" applyFont="1" applyFill="1" applyAlignment="1">
      <alignment horizontal="left"/>
    </xf>
    <xf numFmtId="0" fontId="22" fillId="0" borderId="31" xfId="0" applyFont="1" applyBorder="1" applyAlignment="1">
      <alignment vertical="top"/>
    </xf>
    <xf numFmtId="0" fontId="24" fillId="0" borderId="60" xfId="0" applyFont="1" applyBorder="1"/>
    <xf numFmtId="0" fontId="24" fillId="0" borderId="60" xfId="0" applyFont="1" applyBorder="1" applyAlignment="1">
      <alignment horizontal="center"/>
    </xf>
    <xf numFmtId="0" fontId="24" fillId="0" borderId="61" xfId="0" applyFont="1" applyBorder="1"/>
    <xf numFmtId="0" fontId="24" fillId="0" borderId="0" xfId="0" applyFont="1"/>
    <xf numFmtId="0" fontId="24" fillId="0" borderId="31" xfId="0" applyFont="1" applyBorder="1"/>
    <xf numFmtId="0" fontId="24" fillId="0" borderId="60" xfId="0" applyFont="1" applyBorder="1" applyAlignment="1" applyProtection="1">
      <alignment horizontal="center"/>
      <protection locked="0"/>
    </xf>
    <xf numFmtId="0" fontId="25" fillId="0" borderId="31" xfId="0" applyFont="1" applyBorder="1"/>
    <xf numFmtId="0" fontId="23" fillId="0" borderId="31" xfId="0" applyFont="1" applyBorder="1" applyAlignment="1">
      <alignment vertical="top"/>
    </xf>
    <xf numFmtId="0" fontId="26" fillId="17" borderId="35" xfId="0" applyFont="1" applyFill="1" applyBorder="1" applyAlignment="1">
      <alignment horizontal="left"/>
    </xf>
    <xf numFmtId="0" fontId="26" fillId="17" borderId="36" xfId="0" applyFont="1" applyFill="1" applyBorder="1" applyAlignment="1">
      <alignment horizontal="left"/>
    </xf>
    <xf numFmtId="0" fontId="26" fillId="17" borderId="37" xfId="0" applyFont="1" applyFill="1" applyBorder="1" applyAlignment="1">
      <alignment horizontal="left"/>
    </xf>
    <xf numFmtId="0" fontId="29" fillId="0" borderId="0" xfId="0" applyFont="1" applyBorder="1" applyAlignment="1" applyProtection="1">
      <alignment horizontal="center"/>
      <protection locked="0"/>
    </xf>
    <xf numFmtId="0" fontId="29" fillId="0" borderId="0" xfId="0" applyFont="1" applyBorder="1"/>
    <xf numFmtId="0" fontId="30" fillId="17" borderId="35" xfId="0" applyFont="1" applyFill="1" applyBorder="1" applyAlignment="1">
      <alignment horizontal="left"/>
    </xf>
    <xf numFmtId="0" fontId="30" fillId="17" borderId="36" xfId="0" applyFont="1" applyFill="1" applyBorder="1" applyAlignment="1">
      <alignment horizontal="left"/>
    </xf>
    <xf numFmtId="0" fontId="30" fillId="17" borderId="37" xfId="0" applyFont="1" applyFill="1" applyBorder="1" applyAlignment="1">
      <alignment horizontal="left"/>
    </xf>
    <xf numFmtId="0" fontId="24" fillId="0" borderId="0" xfId="0" applyFont="1" applyBorder="1"/>
    <xf numFmtId="0" fontId="15" fillId="0" borderId="0" xfId="0" applyFont="1" applyBorder="1"/>
    <xf numFmtId="0" fontId="27" fillId="0" borderId="83" xfId="0" applyFont="1" applyBorder="1" applyAlignment="1">
      <alignment vertical="top"/>
    </xf>
    <xf numFmtId="0" fontId="3" fillId="0" borderId="83" xfId="0" applyFont="1" applyBorder="1"/>
    <xf numFmtId="0" fontId="3" fillId="0" borderId="83" xfId="0" applyFont="1" applyBorder="1" applyProtection="1">
      <protection locked="0"/>
    </xf>
    <xf numFmtId="0" fontId="29" fillId="0" borderId="84" xfId="0" applyFont="1" applyBorder="1" applyProtection="1">
      <protection locked="0"/>
    </xf>
    <xf numFmtId="0" fontId="29" fillId="0" borderId="83" xfId="0" applyFont="1" applyBorder="1" applyProtection="1">
      <protection locked="0"/>
    </xf>
    <xf numFmtId="0" fontId="0" fillId="0" borderId="91" xfId="0" applyBorder="1"/>
    <xf numFmtId="0" fontId="3" fillId="0" borderId="83" xfId="0" applyFont="1" applyBorder="1" applyAlignment="1" applyProtection="1">
      <alignment horizontal="center"/>
      <protection locked="0"/>
    </xf>
    <xf numFmtId="0" fontId="29" fillId="0" borderId="83" xfId="0" applyFont="1" applyBorder="1"/>
    <xf numFmtId="0" fontId="29" fillId="0" borderId="84" xfId="0" applyFont="1" applyBorder="1"/>
    <xf numFmtId="0" fontId="29" fillId="0" borderId="84" xfId="0" applyFont="1" applyBorder="1" applyAlignment="1">
      <alignment horizontal="center"/>
    </xf>
    <xf numFmtId="0" fontId="29" fillId="0" borderId="92" xfId="0" applyFont="1" applyBorder="1"/>
    <xf numFmtId="0" fontId="23" fillId="0" borderId="84" xfId="0" applyFont="1" applyBorder="1" applyAlignment="1">
      <alignment vertical="top"/>
    </xf>
    <xf numFmtId="0" fontId="24" fillId="0" borderId="83" xfId="0" applyFont="1" applyBorder="1" applyProtection="1">
      <protection locked="0"/>
    </xf>
    <xf numFmtId="0" fontId="24" fillId="0" borderId="84" xfId="0" applyFont="1" applyBorder="1" applyProtection="1">
      <protection locked="0"/>
    </xf>
    <xf numFmtId="0" fontId="3" fillId="0" borderId="93" xfId="0" applyFont="1" applyBorder="1" applyProtection="1">
      <protection locked="0"/>
    </xf>
    <xf numFmtId="0" fontId="3" fillId="0" borderId="93" xfId="0" applyFont="1" applyBorder="1" applyAlignment="1" applyProtection="1">
      <alignment horizontal="center"/>
      <protection locked="0"/>
    </xf>
    <xf numFmtId="0" fontId="24" fillId="0" borderId="84" xfId="0" applyFont="1" applyBorder="1" applyAlignment="1" applyProtection="1">
      <alignment horizontal="center"/>
      <protection locked="0"/>
    </xf>
    <xf numFmtId="0" fontId="24" fillId="0" borderId="83" xfId="0" applyFont="1" applyBorder="1" applyAlignment="1" applyProtection="1">
      <alignment horizontal="center"/>
      <protection locked="0"/>
    </xf>
    <xf numFmtId="0" fontId="3" fillId="0" borderId="93" xfId="0" applyFont="1" applyBorder="1"/>
    <xf numFmtId="0" fontId="15" fillId="0" borderId="84" xfId="0" applyFont="1" applyBorder="1"/>
    <xf numFmtId="0" fontId="24" fillId="0" borderId="83" xfId="0" applyFont="1" applyBorder="1"/>
    <xf numFmtId="0" fontId="24" fillId="0" borderId="84" xfId="0" applyFont="1" applyBorder="1"/>
    <xf numFmtId="0" fontId="24" fillId="0" borderId="84" xfId="0" applyFont="1" applyBorder="1" applyAlignment="1">
      <alignment horizontal="center"/>
    </xf>
    <xf numFmtId="0" fontId="24" fillId="0" borderId="94" xfId="0" applyFont="1" applyBorder="1"/>
    <xf numFmtId="0" fontId="30" fillId="17" borderId="95" xfId="0" applyFont="1" applyFill="1" applyBorder="1" applyAlignment="1">
      <alignment horizontal="left"/>
    </xf>
    <xf numFmtId="0" fontId="30" fillId="17" borderId="84" xfId="0" applyFont="1" applyFill="1" applyBorder="1" applyAlignment="1">
      <alignment horizontal="left"/>
    </xf>
    <xf numFmtId="0" fontId="30" fillId="17" borderId="96" xfId="0" applyFont="1" applyFill="1" applyBorder="1" applyAlignment="1">
      <alignment horizontal="left"/>
    </xf>
    <xf numFmtId="0" fontId="31" fillId="17" borderId="0" xfId="0" applyFont="1" applyFill="1" applyAlignment="1">
      <alignment horizontal="left"/>
    </xf>
    <xf numFmtId="0" fontId="32" fillId="0" borderId="39" xfId="0" applyFont="1" applyBorder="1" applyAlignment="1">
      <alignment horizontal="left" vertical="center" wrapText="1"/>
    </xf>
    <xf numFmtId="0" fontId="32" fillId="0" borderId="40" xfId="0" applyFont="1" applyBorder="1" applyAlignment="1">
      <alignment horizontal="left" vertical="center" wrapText="1"/>
    </xf>
    <xf numFmtId="0" fontId="32" fillId="0" borderId="41" xfId="0" applyFont="1" applyBorder="1" applyAlignment="1">
      <alignment horizontal="left" vertical="center" wrapText="1"/>
    </xf>
    <xf numFmtId="0" fontId="32" fillId="0" borderId="42" xfId="0" applyFont="1" applyBorder="1" applyAlignment="1">
      <alignment horizontal="left" vertical="center" wrapText="1"/>
    </xf>
    <xf numFmtId="0" fontId="32" fillId="0" borderId="0" xfId="0" applyFont="1" applyAlignment="1">
      <alignment horizontal="left" vertical="center" wrapText="1"/>
    </xf>
    <xf numFmtId="0" fontId="32" fillId="0" borderId="43" xfId="0" applyFont="1" applyBorder="1" applyAlignment="1">
      <alignment horizontal="left" vertical="center" wrapText="1"/>
    </xf>
    <xf numFmtId="0" fontId="34" fillId="2" borderId="10" xfId="0" applyFont="1" applyFill="1" applyBorder="1"/>
    <xf numFmtId="0" fontId="34" fillId="2" borderId="11" xfId="0" applyFont="1" applyFill="1" applyBorder="1" applyAlignment="1">
      <alignment horizontal="center" wrapText="1"/>
    </xf>
    <xf numFmtId="0" fontId="35" fillId="3" borderId="3" xfId="0" applyFont="1" applyFill="1" applyBorder="1"/>
    <xf numFmtId="3" fontId="35" fillId="10" borderId="1" xfId="0" applyNumberFormat="1" applyFont="1" applyFill="1" applyBorder="1" applyAlignment="1" applyProtection="1">
      <alignment horizontal="center"/>
      <protection locked="0"/>
    </xf>
    <xf numFmtId="3" fontId="35" fillId="3" borderId="14" xfId="0" applyNumberFormat="1" applyFont="1" applyFill="1" applyBorder="1" applyAlignment="1">
      <alignment horizontal="center"/>
    </xf>
    <xf numFmtId="0" fontId="36" fillId="3" borderId="3" xfId="0" applyFont="1" applyFill="1" applyBorder="1"/>
    <xf numFmtId="3" fontId="35" fillId="3" borderId="14" xfId="0" applyNumberFormat="1" applyFont="1" applyFill="1" applyBorder="1" applyAlignment="1">
      <alignment horizontal="left"/>
    </xf>
    <xf numFmtId="0" fontId="34" fillId="2" borderId="11" xfId="0" applyFont="1" applyFill="1" applyBorder="1" applyAlignment="1">
      <alignment horizontal="center" vertical="center" wrapText="1"/>
    </xf>
    <xf numFmtId="0" fontId="34" fillId="2" borderId="12" xfId="0" applyFont="1" applyFill="1" applyBorder="1" applyAlignment="1">
      <alignment horizontal="center" wrapText="1"/>
    </xf>
    <xf numFmtId="0" fontId="34" fillId="2" borderId="11" xfId="0" applyFont="1" applyFill="1" applyBorder="1" applyAlignment="1">
      <alignment wrapText="1"/>
    </xf>
    <xf numFmtId="164" fontId="35" fillId="3" borderId="1" xfId="0" applyNumberFormat="1" applyFont="1" applyFill="1" applyBorder="1" applyAlignment="1">
      <alignment horizontal="center"/>
    </xf>
    <xf numFmtId="4" fontId="35" fillId="11" borderId="14" xfId="0" applyNumberFormat="1" applyFont="1" applyFill="1" applyBorder="1" applyAlignment="1">
      <alignment horizontal="center"/>
    </xf>
    <xf numFmtId="0" fontId="35" fillId="0" borderId="0" xfId="0" applyFont="1" applyAlignment="1">
      <alignment horizontal="left"/>
    </xf>
    <xf numFmtId="0" fontId="35" fillId="8" borderId="0" xfId="0" applyFont="1" applyFill="1"/>
    <xf numFmtId="0" fontId="35" fillId="3" borderId="13" xfId="0" applyFont="1" applyFill="1" applyBorder="1"/>
    <xf numFmtId="3" fontId="35" fillId="3" borderId="8" xfId="0" applyNumberFormat="1" applyFont="1" applyFill="1" applyBorder="1" applyAlignment="1">
      <alignment horizontal="center"/>
    </xf>
    <xf numFmtId="3" fontId="35" fillId="3" borderId="7" xfId="0" applyNumberFormat="1" applyFont="1" applyFill="1" applyBorder="1" applyAlignment="1">
      <alignment horizontal="center"/>
    </xf>
    <xf numFmtId="0" fontId="35" fillId="6" borderId="1" xfId="0" applyFont="1" applyFill="1" applyBorder="1" applyAlignment="1">
      <alignment horizontal="center"/>
    </xf>
    <xf numFmtId="4" fontId="35" fillId="11" borderId="7" xfId="0" applyNumberFormat="1" applyFont="1" applyFill="1" applyBorder="1" applyAlignment="1">
      <alignment horizontal="center"/>
    </xf>
    <xf numFmtId="0" fontId="35" fillId="0" borderId="11" xfId="0" quotePrefix="1" applyFont="1" applyBorder="1" applyAlignment="1">
      <alignment horizontal="center" vertical="center" wrapText="1"/>
    </xf>
    <xf numFmtId="0" fontId="34" fillId="2" borderId="88" xfId="0" applyFont="1" applyFill="1" applyBorder="1" applyAlignment="1">
      <alignment horizontal="center" wrapText="1"/>
    </xf>
    <xf numFmtId="0" fontId="34" fillId="2" borderId="82" xfId="0" applyFont="1" applyFill="1" applyBorder="1" applyAlignment="1">
      <alignment horizontal="center" wrapText="1"/>
    </xf>
    <xf numFmtId="3" fontId="35" fillId="13" borderId="11" xfId="0" applyNumberFormat="1" applyFont="1" applyFill="1" applyBorder="1" applyAlignment="1" applyProtection="1">
      <alignment horizontal="center"/>
      <protection locked="0"/>
    </xf>
    <xf numFmtId="0" fontId="1" fillId="3" borderId="87" xfId="0" applyFont="1" applyFill="1" applyBorder="1"/>
    <xf numFmtId="4" fontId="35" fillId="11" borderId="9" xfId="0" applyNumberFormat="1" applyFont="1" applyFill="1" applyBorder="1" applyAlignment="1">
      <alignment horizontal="center"/>
    </xf>
    <xf numFmtId="0" fontId="35" fillId="0" borderId="0" xfId="0" applyFont="1"/>
    <xf numFmtId="3" fontId="35" fillId="13" borderId="1" xfId="0" applyNumberFormat="1" applyFont="1" applyFill="1" applyBorder="1" applyAlignment="1" applyProtection="1">
      <alignment horizontal="center"/>
      <protection locked="0"/>
    </xf>
    <xf numFmtId="4" fontId="35" fillId="11" borderId="89" xfId="0" applyNumberFormat="1" applyFont="1" applyFill="1" applyBorder="1" applyAlignment="1">
      <alignment horizontal="center"/>
    </xf>
    <xf numFmtId="0" fontId="35" fillId="3" borderId="6" xfId="0" applyFont="1" applyFill="1" applyBorder="1"/>
    <xf numFmtId="3" fontId="35" fillId="7" borderId="14" xfId="0" applyNumberFormat="1" applyFont="1" applyFill="1" applyBorder="1" applyAlignment="1">
      <alignment horizontal="center"/>
    </xf>
    <xf numFmtId="0" fontId="35" fillId="6" borderId="86" xfId="0" applyFont="1" applyFill="1" applyBorder="1" applyAlignment="1">
      <alignment horizontal="center"/>
    </xf>
    <xf numFmtId="0" fontId="34" fillId="2" borderId="11" xfId="0" quotePrefix="1" applyFont="1" applyFill="1" applyBorder="1" applyAlignment="1">
      <alignment horizontal="center" vertical="center" wrapText="1"/>
    </xf>
    <xf numFmtId="0" fontId="34" fillId="2" borderId="12" xfId="0" applyFont="1" applyFill="1" applyBorder="1" applyAlignment="1">
      <alignment wrapText="1"/>
    </xf>
    <xf numFmtId="0" fontId="35" fillId="3" borderId="63" xfId="0" applyFont="1" applyFill="1" applyBorder="1" applyAlignment="1">
      <alignment wrapText="1"/>
    </xf>
    <xf numFmtId="3" fontId="35" fillId="13" borderId="2" xfId="0" applyNumberFormat="1" applyFont="1" applyFill="1" applyBorder="1" applyAlignment="1" applyProtection="1">
      <alignment horizontal="center"/>
      <protection locked="0"/>
    </xf>
    <xf numFmtId="0" fontId="38" fillId="6" borderId="1" xfId="0" applyFont="1" applyFill="1" applyBorder="1" applyAlignment="1">
      <alignment horizontal="center"/>
    </xf>
    <xf numFmtId="0" fontId="38" fillId="6" borderId="14" xfId="0" applyFont="1" applyFill="1" applyBorder="1" applyAlignment="1">
      <alignment horizontal="center"/>
    </xf>
    <xf numFmtId="164" fontId="35" fillId="3" borderId="90" xfId="0" applyNumberFormat="1" applyFont="1" applyFill="1" applyBorder="1" applyAlignment="1">
      <alignment horizontal="center"/>
    </xf>
    <xf numFmtId="0" fontId="35" fillId="15" borderId="64" xfId="0" applyFont="1" applyFill="1" applyBorder="1"/>
    <xf numFmtId="0" fontId="38" fillId="3" borderId="6" xfId="0" applyFont="1" applyFill="1" applyBorder="1"/>
    <xf numFmtId="0" fontId="38" fillId="6" borderId="55" xfId="0" applyFont="1" applyFill="1" applyBorder="1" applyAlignment="1">
      <alignment horizontal="center"/>
    </xf>
    <xf numFmtId="0" fontId="38" fillId="6" borderId="85" xfId="0" applyFont="1" applyFill="1" applyBorder="1" applyAlignment="1">
      <alignment horizontal="center"/>
    </xf>
    <xf numFmtId="0" fontId="38" fillId="6" borderId="7" xfId="0" applyFont="1" applyFill="1" applyBorder="1" applyAlignment="1">
      <alignment horizontal="center"/>
    </xf>
    <xf numFmtId="0" fontId="34" fillId="2" borderId="11" xfId="0" applyFont="1" applyFill="1" applyBorder="1"/>
    <xf numFmtId="0" fontId="34" fillId="2" borderId="11" xfId="0" quotePrefix="1" applyFont="1" applyFill="1" applyBorder="1" applyAlignment="1">
      <alignment horizontal="center" wrapText="1"/>
    </xf>
    <xf numFmtId="3" fontId="35" fillId="11" borderId="14" xfId="0" applyNumberFormat="1" applyFont="1" applyFill="1" applyBorder="1" applyAlignment="1">
      <alignment horizontal="center"/>
    </xf>
    <xf numFmtId="0" fontId="35" fillId="6" borderId="14" xfId="0" applyFont="1" applyFill="1" applyBorder="1" applyAlignment="1">
      <alignment horizontal="center"/>
    </xf>
    <xf numFmtId="0" fontId="35" fillId="3" borderId="7" xfId="0" applyFont="1" applyFill="1" applyBorder="1" applyAlignment="1">
      <alignment wrapText="1"/>
    </xf>
    <xf numFmtId="0" fontId="38" fillId="3" borderId="7" xfId="0" applyFont="1" applyFill="1" applyBorder="1"/>
    <xf numFmtId="0" fontId="38" fillId="6" borderId="8" xfId="0" applyFont="1" applyFill="1" applyBorder="1" applyAlignment="1">
      <alignment horizontal="center"/>
    </xf>
    <xf numFmtId="0" fontId="35" fillId="6" borderId="7" xfId="0" applyFont="1" applyFill="1" applyBorder="1" applyAlignment="1">
      <alignment horizontal="center"/>
    </xf>
    <xf numFmtId="0" fontId="34" fillId="2" borderId="1" xfId="0" applyFont="1" applyFill="1" applyBorder="1"/>
    <xf numFmtId="0" fontId="34" fillId="2" borderId="1" xfId="0" quotePrefix="1" applyFont="1" applyFill="1" applyBorder="1" applyAlignment="1">
      <alignment horizontal="center" vertical="center" wrapText="1"/>
    </xf>
    <xf numFmtId="0" fontId="39" fillId="2" borderId="1" xfId="0" applyFont="1" applyFill="1" applyBorder="1"/>
    <xf numFmtId="0" fontId="35" fillId="0" borderId="10" xfId="0" applyFont="1" applyBorder="1"/>
    <xf numFmtId="0" fontId="35" fillId="0" borderId="11" xfId="0" applyFont="1" applyBorder="1" applyAlignment="1">
      <alignment horizontal="center" wrapText="1"/>
    </xf>
    <xf numFmtId="0" fontId="35" fillId="0" borderId="11" xfId="0" quotePrefix="1" applyFont="1" applyBorder="1"/>
    <xf numFmtId="3" fontId="35" fillId="13" borderId="1" xfId="0" applyNumberFormat="1" applyFont="1" applyFill="1" applyBorder="1" applyProtection="1">
      <protection locked="0"/>
    </xf>
    <xf numFmtId="1" fontId="35" fillId="3" borderId="1" xfId="0" applyNumberFormat="1" applyFont="1" applyFill="1" applyBorder="1" applyAlignment="1">
      <alignment horizontal="center"/>
    </xf>
    <xf numFmtId="4" fontId="35" fillId="11" borderId="12" xfId="0" applyNumberFormat="1" applyFont="1" applyFill="1" applyBorder="1" applyAlignment="1">
      <alignment horizontal="center"/>
    </xf>
    <xf numFmtId="3" fontId="35" fillId="13" borderId="8" xfId="0" applyNumberFormat="1" applyFont="1" applyFill="1" applyBorder="1" applyProtection="1">
      <protection locked="0"/>
    </xf>
    <xf numFmtId="0" fontId="35" fillId="7" borderId="14" xfId="0" applyFont="1" applyFill="1" applyBorder="1"/>
    <xf numFmtId="0" fontId="34" fillId="2" borderId="0" xfId="0" applyFont="1" applyFill="1" applyAlignment="1">
      <alignment horizontal="center" wrapText="1"/>
    </xf>
    <xf numFmtId="0" fontId="30" fillId="16" borderId="78" xfId="0" applyFont="1" applyFill="1" applyBorder="1" applyAlignment="1"/>
    <xf numFmtId="0" fontId="3" fillId="0" borderId="39" xfId="0" applyFont="1" applyBorder="1" applyAlignment="1">
      <alignment horizontal="left" vertical="center"/>
    </xf>
    <xf numFmtId="0" fontId="3" fillId="0" borderId="40" xfId="0" applyFont="1" applyBorder="1" applyAlignment="1">
      <alignment horizontal="left" vertical="center"/>
    </xf>
    <xf numFmtId="0" fontId="3" fillId="0" borderId="41" xfId="0" applyFont="1" applyBorder="1" applyAlignment="1">
      <alignment horizontal="left" vertical="center"/>
    </xf>
    <xf numFmtId="0" fontId="3" fillId="0" borderId="42" xfId="0" applyFont="1" applyBorder="1" applyAlignment="1">
      <alignment horizontal="left" vertical="center"/>
    </xf>
    <xf numFmtId="0" fontId="3" fillId="0" borderId="0" xfId="0" applyFont="1" applyAlignment="1">
      <alignment horizontal="left" vertical="center"/>
    </xf>
    <xf numFmtId="0" fontId="3" fillId="0" borderId="43" xfId="0" applyFont="1" applyBorder="1" applyAlignment="1">
      <alignment horizontal="left" vertical="center"/>
    </xf>
    <xf numFmtId="0" fontId="40" fillId="12" borderId="25" xfId="0" applyFont="1" applyFill="1" applyBorder="1" applyAlignment="1">
      <alignment horizontal="center" vertical="center"/>
    </xf>
    <xf numFmtId="0" fontId="40" fillId="12" borderId="26" xfId="0" applyFont="1" applyFill="1" applyBorder="1" applyAlignment="1">
      <alignment horizontal="center" vertical="center"/>
    </xf>
    <xf numFmtId="0" fontId="40" fillId="12" borderId="26" xfId="0" applyFont="1" applyFill="1" applyBorder="1" applyAlignment="1">
      <alignment horizontal="center" vertical="center" wrapText="1"/>
    </xf>
    <xf numFmtId="0" fontId="40" fillId="12" borderId="27" xfId="0" applyFont="1" applyFill="1" applyBorder="1" applyAlignment="1">
      <alignment horizontal="center" vertical="center" wrapText="1"/>
    </xf>
    <xf numFmtId="43" fontId="40" fillId="12" borderId="25" xfId="3" applyFont="1" applyFill="1" applyBorder="1" applyAlignment="1">
      <alignment horizontal="center" vertical="center" wrapText="1"/>
    </xf>
    <xf numFmtId="43" fontId="40" fillId="12" borderId="27" xfId="3" applyFont="1" applyFill="1" applyBorder="1" applyAlignment="1">
      <alignment horizontal="center" vertical="center" wrapText="1"/>
    </xf>
    <xf numFmtId="0" fontId="40" fillId="12" borderId="30" xfId="0" applyFont="1" applyFill="1" applyBorder="1" applyAlignment="1">
      <alignment horizontal="center" vertical="center" readingOrder="1"/>
    </xf>
    <xf numFmtId="0" fontId="40" fillId="12" borderId="28" xfId="0" applyFont="1" applyFill="1" applyBorder="1" applyAlignment="1">
      <alignment horizontal="center" vertical="center"/>
    </xf>
    <xf numFmtId="0" fontId="40" fillId="12" borderId="24" xfId="0" applyFont="1" applyFill="1" applyBorder="1" applyAlignment="1">
      <alignment horizontal="center" vertical="center"/>
    </xf>
    <xf numFmtId="0" fontId="40" fillId="12" borderId="29" xfId="0" applyFont="1" applyFill="1" applyBorder="1" applyAlignment="1">
      <alignment horizontal="center" vertical="center" wrapText="1"/>
    </xf>
    <xf numFmtId="43" fontId="40" fillId="12" borderId="28" xfId="3" applyFont="1" applyFill="1" applyBorder="1" applyAlignment="1">
      <alignment vertical="center" wrapText="1"/>
    </xf>
    <xf numFmtId="43" fontId="40" fillId="12" borderId="29" xfId="3" applyFont="1" applyFill="1" applyBorder="1" applyAlignment="1">
      <alignment vertical="center" wrapText="1"/>
    </xf>
    <xf numFmtId="0" fontId="40" fillId="12" borderId="34" xfId="0" applyFont="1" applyFill="1" applyBorder="1" applyAlignment="1">
      <alignment horizontal="center" vertical="center" readingOrder="1"/>
    </xf>
    <xf numFmtId="0" fontId="35" fillId="0" borderId="35" xfId="0" applyFont="1" applyBorder="1" applyAlignment="1">
      <alignment horizontal="left" wrapText="1"/>
    </xf>
    <xf numFmtId="0" fontId="35" fillId="0" borderId="36" xfId="0" applyFont="1" applyBorder="1" applyAlignment="1">
      <alignment horizontal="left" wrapText="1"/>
    </xf>
    <xf numFmtId="0" fontId="35" fillId="0" borderId="37" xfId="0" applyFont="1" applyBorder="1" applyAlignment="1">
      <alignment horizontal="left" wrapText="1"/>
    </xf>
    <xf numFmtId="0" fontId="35" fillId="0" borderId="30" xfId="0" applyFont="1" applyBorder="1"/>
    <xf numFmtId="0" fontId="35" fillId="0" borderId="23" xfId="0" applyFont="1" applyBorder="1"/>
    <xf numFmtId="0" fontId="35" fillId="6" borderId="11" xfId="0" applyFont="1" applyFill="1" applyBorder="1" applyAlignment="1">
      <alignment horizontal="center"/>
    </xf>
    <xf numFmtId="2" fontId="41" fillId="0" borderId="32" xfId="0" applyNumberFormat="1" applyFont="1" applyBorder="1"/>
    <xf numFmtId="43" fontId="35" fillId="10" borderId="49" xfId="3" applyFont="1" applyFill="1" applyBorder="1" applyProtection="1">
      <protection locked="0"/>
    </xf>
    <xf numFmtId="43" fontId="42" fillId="11" borderId="51" xfId="3" applyFont="1" applyFill="1" applyBorder="1"/>
    <xf numFmtId="0" fontId="35" fillId="0" borderId="33" xfId="0" applyFont="1" applyBorder="1"/>
    <xf numFmtId="43" fontId="35" fillId="10" borderId="50" xfId="3" applyFont="1" applyFill="1" applyBorder="1" applyProtection="1">
      <protection locked="0"/>
    </xf>
    <xf numFmtId="0" fontId="35" fillId="6" borderId="8" xfId="0" applyFont="1" applyFill="1" applyBorder="1" applyAlignment="1">
      <alignment horizontal="center"/>
    </xf>
    <xf numFmtId="43" fontId="35" fillId="10" borderId="71" xfId="3" applyFont="1" applyFill="1" applyBorder="1" applyProtection="1">
      <protection locked="0"/>
    </xf>
    <xf numFmtId="43" fontId="42" fillId="11" borderId="72" xfId="3" applyFont="1" applyFill="1" applyBorder="1"/>
    <xf numFmtId="0" fontId="35" fillId="0" borderId="35" xfId="0" applyFont="1" applyBorder="1" applyAlignment="1">
      <alignment horizontal="left" vertical="top" wrapText="1"/>
    </xf>
    <xf numFmtId="0" fontId="35" fillId="0" borderId="36" xfId="0" applyFont="1" applyBorder="1" applyAlignment="1">
      <alignment horizontal="left" vertical="top" wrapText="1"/>
    </xf>
    <xf numFmtId="0" fontId="35" fillId="0" borderId="37" xfId="0" applyFont="1" applyBorder="1" applyAlignment="1">
      <alignment horizontal="left" vertical="top" wrapText="1"/>
    </xf>
    <xf numFmtId="0" fontId="35" fillId="0" borderId="32" xfId="0" applyFont="1" applyBorder="1"/>
    <xf numFmtId="43" fontId="42" fillId="11" borderId="70" xfId="3" applyFont="1" applyFill="1" applyBorder="1"/>
    <xf numFmtId="43" fontId="41" fillId="10" borderId="50" xfId="3" applyFont="1" applyFill="1" applyBorder="1" applyProtection="1">
      <protection locked="0"/>
    </xf>
    <xf numFmtId="0" fontId="43" fillId="0" borderId="33" xfId="4" applyFont="1" applyBorder="1"/>
    <xf numFmtId="0" fontId="35" fillId="0" borderId="23" xfId="0" applyFont="1" applyBorder="1" applyAlignment="1">
      <alignment horizontal="right"/>
    </xf>
    <xf numFmtId="0" fontId="35" fillId="0" borderId="47" xfId="0" applyFont="1" applyBorder="1" applyAlignment="1">
      <alignment horizontal="right"/>
    </xf>
    <xf numFmtId="0" fontId="35" fillId="0" borderId="48" xfId="0" applyFont="1" applyBorder="1"/>
    <xf numFmtId="0" fontId="35" fillId="0" borderId="73" xfId="0" applyFont="1" applyBorder="1"/>
    <xf numFmtId="0" fontId="35" fillId="0" borderId="28" xfId="0" applyFont="1" applyBorder="1"/>
    <xf numFmtId="0" fontId="35" fillId="0" borderId="24" xfId="0" applyFont="1" applyBorder="1"/>
    <xf numFmtId="43" fontId="41" fillId="0" borderId="35" xfId="3" applyFont="1" applyBorder="1"/>
    <xf numFmtId="43" fontId="42" fillId="11" borderId="36" xfId="3" applyFont="1" applyFill="1" applyBorder="1"/>
    <xf numFmtId="0" fontId="38" fillId="8" borderId="37" xfId="0" quotePrefix="1" applyFont="1" applyFill="1" applyBorder="1" applyAlignment="1">
      <alignment horizontal="left"/>
    </xf>
    <xf numFmtId="43" fontId="35" fillId="0" borderId="0" xfId="3" applyFont="1"/>
    <xf numFmtId="0" fontId="34" fillId="12" borderId="35" xfId="0" applyFont="1" applyFill="1" applyBorder="1" applyAlignment="1">
      <alignment horizontal="center"/>
    </xf>
    <xf numFmtId="0" fontId="34" fillId="12" borderId="36" xfId="0" applyFont="1" applyFill="1" applyBorder="1" applyAlignment="1">
      <alignment horizontal="center"/>
    </xf>
    <xf numFmtId="0" fontId="34" fillId="12" borderId="37" xfId="0" applyFont="1" applyFill="1" applyBorder="1" applyAlignment="1">
      <alignment horizontal="center"/>
    </xf>
    <xf numFmtId="0" fontId="41" fillId="14" borderId="0" xfId="0" applyFont="1" applyFill="1" applyAlignment="1">
      <alignment horizontal="left" vertical="top" wrapText="1"/>
    </xf>
    <xf numFmtId="0" fontId="34" fillId="2" borderId="14" xfId="0" applyFont="1" applyFill="1" applyBorder="1" applyAlignment="1">
      <alignment horizontal="center" wrapText="1"/>
    </xf>
    <xf numFmtId="0" fontId="34" fillId="2" borderId="9" xfId="0" applyFont="1" applyFill="1" applyBorder="1" applyAlignment="1">
      <alignment horizontal="center" wrapText="1"/>
    </xf>
    <xf numFmtId="0" fontId="34" fillId="2" borderId="3" xfId="0" applyFont="1" applyFill="1" applyBorder="1" applyAlignment="1">
      <alignment horizontal="center" wrapText="1"/>
    </xf>
    <xf numFmtId="0" fontId="34" fillId="2" borderId="14" xfId="0" applyFont="1" applyFill="1" applyBorder="1" applyAlignment="1">
      <alignment horizontal="center"/>
    </xf>
    <xf numFmtId="0" fontId="34" fillId="2" borderId="62" xfId="0" applyFont="1" applyFill="1" applyBorder="1" applyAlignment="1">
      <alignment horizontal="center"/>
    </xf>
    <xf numFmtId="0" fontId="34" fillId="2" borderId="0" xfId="0" applyFont="1" applyFill="1" applyAlignment="1">
      <alignment horizontal="center"/>
    </xf>
    <xf numFmtId="0" fontId="34" fillId="2" borderId="10" xfId="0" applyFont="1" applyFill="1" applyBorder="1" applyAlignment="1">
      <alignment horizontal="center" wrapText="1"/>
    </xf>
    <xf numFmtId="0" fontId="35" fillId="3" borderId="1" xfId="0" applyFont="1" applyFill="1" applyBorder="1" applyAlignment="1">
      <alignment horizontal="center"/>
    </xf>
    <xf numFmtId="9" fontId="35" fillId="10" borderId="1" xfId="1" applyFont="1" applyFill="1" applyBorder="1" applyAlignment="1" applyProtection="1">
      <alignment horizontal="center" vertical="center"/>
      <protection locked="0"/>
    </xf>
    <xf numFmtId="168" fontId="35" fillId="3" borderId="1" xfId="0" applyNumberFormat="1" applyFont="1" applyFill="1" applyBorder="1" applyAlignment="1">
      <alignment horizontal="center"/>
    </xf>
    <xf numFmtId="9" fontId="35" fillId="14" borderId="11" xfId="1" applyFont="1" applyFill="1" applyBorder="1" applyAlignment="1" applyProtection="1">
      <alignment horizontal="center" vertical="center"/>
    </xf>
    <xf numFmtId="9" fontId="35" fillId="14" borderId="12" xfId="1" applyFont="1" applyFill="1" applyBorder="1" applyAlignment="1" applyProtection="1">
      <alignment horizontal="center" vertical="center"/>
    </xf>
    <xf numFmtId="166" fontId="35" fillId="3" borderId="1" xfId="0" applyNumberFormat="1" applyFont="1" applyFill="1" applyBorder="1" applyAlignment="1">
      <alignment horizontal="center"/>
    </xf>
    <xf numFmtId="9" fontId="35" fillId="14" borderId="1" xfId="1" applyFont="1" applyFill="1" applyBorder="1" applyAlignment="1" applyProtection="1">
      <alignment horizontal="center" vertical="center"/>
    </xf>
    <xf numFmtId="9" fontId="35" fillId="14" borderId="14" xfId="1" applyFont="1" applyFill="1" applyBorder="1" applyAlignment="1" applyProtection="1">
      <alignment horizontal="center" vertical="center"/>
    </xf>
    <xf numFmtId="165" fontId="35" fillId="14" borderId="1" xfId="1" applyNumberFormat="1" applyFont="1" applyFill="1" applyBorder="1" applyAlignment="1" applyProtection="1">
      <alignment horizontal="center" vertical="center"/>
    </xf>
    <xf numFmtId="0" fontId="35" fillId="3" borderId="8" xfId="0" applyFont="1" applyFill="1" applyBorder="1" applyAlignment="1">
      <alignment horizontal="center"/>
    </xf>
    <xf numFmtId="9" fontId="35" fillId="10" borderId="8" xfId="1" applyFont="1" applyFill="1" applyBorder="1" applyAlignment="1" applyProtection="1">
      <alignment horizontal="center" vertical="center"/>
      <protection locked="0"/>
    </xf>
    <xf numFmtId="166" fontId="35" fillId="3" borderId="8" xfId="0" applyNumberFormat="1" applyFont="1" applyFill="1" applyBorder="1" applyAlignment="1" applyProtection="1">
      <alignment horizontal="center"/>
      <protection locked="0"/>
    </xf>
    <xf numFmtId="9" fontId="35" fillId="14" borderId="8" xfId="1" applyFont="1" applyFill="1" applyBorder="1" applyAlignment="1" applyProtection="1">
      <alignment horizontal="center" vertical="center"/>
      <protection locked="0"/>
    </xf>
    <xf numFmtId="9" fontId="35" fillId="14" borderId="7" xfId="1" applyFont="1" applyFill="1" applyBorder="1" applyAlignment="1" applyProtection="1">
      <alignment horizontal="center" vertical="center"/>
      <protection locked="0"/>
    </xf>
    <xf numFmtId="9" fontId="35" fillId="3" borderId="8" xfId="0" applyNumberFormat="1" applyFont="1" applyFill="1" applyBorder="1" applyAlignment="1" applyProtection="1">
      <alignment horizontal="center"/>
      <protection locked="0"/>
    </xf>
    <xf numFmtId="166" fontId="35" fillId="3" borderId="8" xfId="0" applyNumberFormat="1" applyFont="1" applyFill="1" applyBorder="1" applyAlignment="1" applyProtection="1">
      <alignment horizontal="left"/>
      <protection locked="0"/>
    </xf>
    <xf numFmtId="0" fontId="34" fillId="2" borderId="17" xfId="0" applyFont="1" applyFill="1" applyBorder="1" applyAlignment="1">
      <alignment horizontal="center"/>
    </xf>
    <xf numFmtId="1" fontId="34" fillId="2" borderId="0" xfId="0" applyNumberFormat="1" applyFont="1" applyFill="1" applyAlignment="1">
      <alignment horizontal="center"/>
    </xf>
    <xf numFmtId="1" fontId="34" fillId="2" borderId="0" xfId="0" applyNumberFormat="1" applyFont="1" applyFill="1" applyAlignment="1">
      <alignment horizontal="center" wrapText="1"/>
    </xf>
    <xf numFmtId="1" fontId="34" fillId="2" borderId="16" xfId="0" applyNumberFormat="1" applyFont="1" applyFill="1" applyBorder="1" applyAlignment="1">
      <alignment horizontal="center" wrapText="1"/>
    </xf>
    <xf numFmtId="0" fontId="35" fillId="4" borderId="1" xfId="0" applyFont="1" applyFill="1" applyBorder="1"/>
    <xf numFmtId="3" fontId="35" fillId="3" borderId="6" xfId="0" applyNumberFormat="1" applyFont="1" applyFill="1" applyBorder="1" applyAlignment="1">
      <alignment horizontal="center"/>
    </xf>
    <xf numFmtId="0" fontId="35" fillId="3" borderId="1" xfId="0" applyFont="1" applyFill="1" applyBorder="1"/>
    <xf numFmtId="0" fontId="42" fillId="5" borderId="1" xfId="0" applyFont="1" applyFill="1" applyBorder="1"/>
    <xf numFmtId="3" fontId="38" fillId="3" borderId="6" xfId="0" applyNumberFormat="1" applyFont="1" applyFill="1" applyBorder="1" applyAlignment="1">
      <alignment horizontal="center"/>
    </xf>
    <xf numFmtId="3" fontId="38" fillId="3" borderId="7" xfId="0" applyNumberFormat="1" applyFont="1" applyFill="1" applyBorder="1" applyAlignment="1">
      <alignment horizontal="center"/>
    </xf>
    <xf numFmtId="3" fontId="38" fillId="3" borderId="8" xfId="0" applyNumberFormat="1" applyFont="1" applyFill="1" applyBorder="1" applyAlignment="1">
      <alignment horizontal="center"/>
    </xf>
    <xf numFmtId="9" fontId="38" fillId="3" borderId="6" xfId="1" applyFont="1" applyFill="1" applyBorder="1" applyAlignment="1" applyProtection="1">
      <alignment horizontal="center"/>
    </xf>
    <xf numFmtId="165" fontId="38" fillId="3" borderId="6" xfId="1" applyNumberFormat="1" applyFont="1" applyFill="1" applyBorder="1" applyAlignment="1" applyProtection="1">
      <alignment horizontal="center"/>
    </xf>
    <xf numFmtId="0" fontId="35" fillId="0" borderId="0" xfId="0" applyFont="1" applyAlignment="1">
      <alignment horizontal="center"/>
    </xf>
    <xf numFmtId="0" fontId="35" fillId="14" borderId="0" xfId="0" applyFont="1" applyFill="1"/>
    <xf numFmtId="0" fontId="35" fillId="0" borderId="0" xfId="0" quotePrefix="1" applyFont="1" applyAlignment="1">
      <alignment horizontal="center" vertical="center"/>
    </xf>
    <xf numFmtId="0" fontId="34" fillId="2" borderId="12" xfId="0" applyFont="1" applyFill="1" applyBorder="1" applyAlignment="1">
      <alignment horizontal="center" vertical="center" wrapText="1"/>
    </xf>
    <xf numFmtId="3" fontId="35" fillId="14" borderId="1" xfId="0" applyNumberFormat="1" applyFont="1" applyFill="1" applyBorder="1" applyAlignment="1">
      <alignment horizontal="right" indent="1"/>
    </xf>
    <xf numFmtId="3" fontId="35" fillId="14" borderId="8" xfId="0" applyNumberFormat="1" applyFont="1" applyFill="1" applyBorder="1" applyAlignment="1">
      <alignment horizontal="right" indent="1"/>
    </xf>
    <xf numFmtId="0" fontId="38" fillId="3" borderId="14" xfId="0" applyFont="1" applyFill="1" applyBorder="1"/>
    <xf numFmtId="3" fontId="35" fillId="14" borderId="8" xfId="0" applyNumberFormat="1" applyFont="1" applyFill="1" applyBorder="1" applyAlignment="1" applyProtection="1">
      <alignment horizontal="right" indent="1"/>
      <protection locked="0"/>
    </xf>
    <xf numFmtId="0" fontId="34" fillId="2" borderId="19" xfId="0" applyFont="1" applyFill="1" applyBorder="1" applyAlignment="1">
      <alignment wrapText="1"/>
    </xf>
    <xf numFmtId="0" fontId="34" fillId="2" borderId="15" xfId="0" applyFont="1" applyFill="1" applyBorder="1" applyAlignment="1">
      <alignment wrapText="1"/>
    </xf>
    <xf numFmtId="0" fontId="34" fillId="2" borderId="15" xfId="0" applyFont="1" applyFill="1" applyBorder="1" applyAlignment="1">
      <alignment horizontal="center" wrapText="1"/>
    </xf>
    <xf numFmtId="0" fontId="34" fillId="2" borderId="0" xfId="0" applyFont="1" applyFill="1" applyAlignment="1">
      <alignment wrapText="1"/>
    </xf>
    <xf numFmtId="0" fontId="35" fillId="3" borderId="19" xfId="0" applyFont="1" applyFill="1" applyBorder="1" applyAlignment="1">
      <alignment wrapText="1"/>
    </xf>
    <xf numFmtId="0" fontId="35" fillId="3" borderId="15" xfId="0" applyFont="1" applyFill="1" applyBorder="1" applyAlignment="1">
      <alignment wrapText="1"/>
    </xf>
    <xf numFmtId="3" fontId="35" fillId="10" borderId="15" xfId="0" applyNumberFormat="1" applyFont="1" applyFill="1" applyBorder="1" applyAlignment="1" applyProtection="1">
      <alignment horizontal="center"/>
      <protection locked="0"/>
    </xf>
    <xf numFmtId="1" fontId="35" fillId="14" borderId="1" xfId="1" applyNumberFormat="1" applyFont="1" applyFill="1" applyBorder="1" applyAlignment="1" applyProtection="1">
      <alignment horizontal="center" vertical="center"/>
    </xf>
    <xf numFmtId="43" fontId="35" fillId="3" borderId="15" xfId="3" applyFont="1" applyFill="1" applyBorder="1" applyAlignment="1" applyProtection="1">
      <alignment horizontal="center"/>
    </xf>
    <xf numFmtId="164" fontId="35" fillId="3" borderId="2" xfId="0" applyNumberFormat="1" applyFont="1" applyFill="1" applyBorder="1" applyAlignment="1">
      <alignment horizontal="center"/>
    </xf>
    <xf numFmtId="164" fontId="35" fillId="3" borderId="68" xfId="0" applyNumberFormat="1" applyFont="1" applyFill="1" applyBorder="1" applyAlignment="1">
      <alignment horizontal="left"/>
    </xf>
    <xf numFmtId="3" fontId="35" fillId="3" borderId="21" xfId="0" applyNumberFormat="1" applyFont="1" applyFill="1" applyBorder="1"/>
    <xf numFmtId="4" fontId="35" fillId="11" borderId="55" xfId="0" applyNumberFormat="1" applyFont="1" applyFill="1" applyBorder="1" applyAlignment="1">
      <alignment horizontal="center"/>
    </xf>
    <xf numFmtId="0" fontId="34" fillId="2" borderId="15" xfId="0" applyFont="1" applyFill="1" applyBorder="1" applyAlignment="1">
      <alignment horizontal="center" vertical="center"/>
    </xf>
    <xf numFmtId="0" fontId="34" fillId="2" borderId="15" xfId="0" applyFont="1" applyFill="1" applyBorder="1" applyAlignment="1">
      <alignment horizontal="left" vertical="center"/>
    </xf>
    <xf numFmtId="0" fontId="35" fillId="10" borderId="0" xfId="0" applyFont="1" applyFill="1" applyAlignment="1" applyProtection="1">
      <alignment horizontal="center"/>
      <protection locked="0"/>
    </xf>
    <xf numFmtId="0" fontId="35" fillId="3" borderId="67" xfId="0" applyFont="1" applyFill="1" applyBorder="1"/>
    <xf numFmtId="0" fontId="34" fillId="2" borderId="22" xfId="0" applyFont="1" applyFill="1" applyBorder="1" applyAlignment="1">
      <alignment horizontal="center" vertical="center"/>
    </xf>
    <xf numFmtId="0" fontId="34" fillId="2" borderId="22" xfId="0" quotePrefix="1" applyFont="1" applyFill="1" applyBorder="1" applyAlignment="1">
      <alignment horizontal="center" vertical="center"/>
    </xf>
    <xf numFmtId="0" fontId="35" fillId="0" borderId="18" xfId="0" applyFont="1" applyBorder="1" applyAlignment="1">
      <alignment horizontal="center" vertical="center" wrapText="1"/>
    </xf>
    <xf numFmtId="0" fontId="34" fillId="2" borderId="18" xfId="0" applyFont="1" applyFill="1" applyBorder="1" applyAlignment="1">
      <alignment horizontal="center" vertical="center" wrapText="1"/>
    </xf>
    <xf numFmtId="0" fontId="34" fillId="2" borderId="15" xfId="0" applyFont="1" applyFill="1" applyBorder="1" applyAlignment="1">
      <alignment horizontal="center" vertical="center" wrapText="1"/>
    </xf>
    <xf numFmtId="3" fontId="35" fillId="10" borderId="14" xfId="0" applyNumberFormat="1" applyFont="1" applyFill="1" applyBorder="1" applyAlignment="1" applyProtection="1">
      <alignment horizontal="center"/>
      <protection locked="0"/>
    </xf>
    <xf numFmtId="165" fontId="35" fillId="3" borderId="15" xfId="1" applyNumberFormat="1" applyFont="1" applyFill="1" applyBorder="1" applyAlignment="1" applyProtection="1">
      <alignment horizontal="right"/>
    </xf>
    <xf numFmtId="0" fontId="35" fillId="3" borderId="15" xfId="0" applyFont="1" applyFill="1" applyBorder="1" applyAlignment="1">
      <alignment horizontal="right"/>
    </xf>
    <xf numFmtId="3" fontId="35" fillId="3" borderId="20" xfId="0" applyNumberFormat="1" applyFont="1" applyFill="1" applyBorder="1" applyAlignment="1">
      <alignment horizontal="right"/>
    </xf>
    <xf numFmtId="0" fontId="35" fillId="3" borderId="5" xfId="0" applyFont="1" applyFill="1" applyBorder="1"/>
    <xf numFmtId="165" fontId="35" fillId="3" borderId="21" xfId="0" applyNumberFormat="1" applyFont="1" applyFill="1" applyBorder="1"/>
    <xf numFmtId="3" fontId="35" fillId="3" borderId="4" xfId="0" applyNumberFormat="1" applyFont="1" applyFill="1" applyBorder="1"/>
    <xf numFmtId="0" fontId="34" fillId="2" borderId="22" xfId="0" quotePrefix="1" applyFont="1" applyFill="1" applyBorder="1" applyAlignment="1">
      <alignment horizontal="center" vertical="center" wrapText="1"/>
    </xf>
    <xf numFmtId="43" fontId="35" fillId="3" borderId="15" xfId="3" applyFont="1" applyFill="1" applyBorder="1" applyAlignment="1">
      <alignment horizontal="right"/>
    </xf>
    <xf numFmtId="164" fontId="35" fillId="3" borderId="15" xfId="1" applyNumberFormat="1" applyFont="1" applyFill="1" applyBorder="1" applyAlignment="1">
      <alignment horizontal="right"/>
    </xf>
    <xf numFmtId="4" fontId="35" fillId="11" borderId="15" xfId="0" applyNumberFormat="1" applyFont="1" applyFill="1" applyBorder="1" applyAlignment="1">
      <alignment horizontal="right"/>
    </xf>
    <xf numFmtId="164" fontId="35" fillId="3" borderId="2" xfId="0" applyNumberFormat="1" applyFont="1" applyFill="1" applyBorder="1" applyAlignment="1">
      <alignment horizontal="left"/>
    </xf>
    <xf numFmtId="0" fontId="35" fillId="3" borderId="66" xfId="0" applyFont="1" applyFill="1" applyBorder="1"/>
    <xf numFmtId="0" fontId="35" fillId="6" borderId="55" xfId="0" applyFont="1" applyFill="1" applyBorder="1" applyAlignment="1">
      <alignment horizontal="center"/>
    </xf>
    <xf numFmtId="0" fontId="35" fillId="3" borderId="69" xfId="0" applyFont="1" applyFill="1" applyBorder="1" applyAlignment="1">
      <alignment horizontal="right"/>
    </xf>
    <xf numFmtId="4" fontId="35" fillId="11" borderId="69" xfId="0" applyNumberFormat="1" applyFont="1" applyFill="1" applyBorder="1" applyAlignment="1">
      <alignment horizontal="right"/>
    </xf>
    <xf numFmtId="0" fontId="35" fillId="3" borderId="55" xfId="0" applyFont="1" applyFill="1" applyBorder="1" applyAlignment="1">
      <alignment horizontal="left"/>
    </xf>
    <xf numFmtId="0" fontId="44" fillId="3" borderId="3" xfId="0" applyFont="1" applyFill="1" applyBorder="1"/>
    <xf numFmtId="0" fontId="45" fillId="3" borderId="3" xfId="0" applyFont="1" applyFill="1" applyBorder="1"/>
    <xf numFmtId="3" fontId="45" fillId="3" borderId="14" xfId="0" applyNumberFormat="1" applyFont="1" applyFill="1" applyBorder="1" applyAlignment="1">
      <alignment horizontal="left"/>
    </xf>
    <xf numFmtId="3" fontId="41" fillId="10" borderId="1" xfId="0" applyNumberFormat="1" applyFont="1" applyFill="1" applyBorder="1" applyAlignment="1" applyProtection="1">
      <alignment horizontal="center"/>
      <protection locked="0"/>
    </xf>
    <xf numFmtId="0" fontId="35" fillId="18" borderId="0" xfId="0" applyFont="1" applyFill="1"/>
    <xf numFmtId="0" fontId="47" fillId="0" borderId="39" xfId="0" applyFont="1" applyBorder="1" applyAlignment="1">
      <alignment horizontal="left" vertical="center" wrapText="1"/>
    </xf>
    <xf numFmtId="0" fontId="47" fillId="0" borderId="40" xfId="0" applyFont="1" applyBorder="1" applyAlignment="1">
      <alignment horizontal="left" vertical="center" wrapText="1"/>
    </xf>
    <xf numFmtId="0" fontId="47" fillId="0" borderId="41" xfId="0" applyFont="1" applyBorder="1" applyAlignment="1">
      <alignment horizontal="left" vertical="center" wrapText="1"/>
    </xf>
    <xf numFmtId="0" fontId="47" fillId="0" borderId="42" xfId="0" applyFont="1" applyBorder="1" applyAlignment="1">
      <alignment horizontal="left" vertical="center" wrapText="1"/>
    </xf>
    <xf numFmtId="0" fontId="47" fillId="0" borderId="0" xfId="0" applyFont="1" applyAlignment="1">
      <alignment horizontal="left" vertical="center" wrapText="1"/>
    </xf>
    <xf numFmtId="0" fontId="47" fillId="0" borderId="43" xfId="0" applyFont="1" applyBorder="1" applyAlignment="1">
      <alignment horizontal="left" vertical="center" wrapText="1"/>
    </xf>
    <xf numFmtId="0" fontId="35" fillId="0" borderId="0" xfId="0" applyFont="1" applyAlignment="1">
      <alignment vertical="center"/>
    </xf>
    <xf numFmtId="0" fontId="35" fillId="0" borderId="42" xfId="0" applyFont="1" applyBorder="1" applyAlignment="1">
      <alignment vertical="center"/>
    </xf>
    <xf numFmtId="43" fontId="41" fillId="0" borderId="0" xfId="3" applyFont="1" applyBorder="1" applyAlignment="1">
      <alignment vertical="center"/>
    </xf>
    <xf numFmtId="43" fontId="35" fillId="0" borderId="0" xfId="3" applyFont="1" applyBorder="1" applyAlignment="1">
      <alignment vertical="center"/>
    </xf>
    <xf numFmtId="43" fontId="41" fillId="0" borderId="43" xfId="3" applyFont="1" applyFill="1" applyBorder="1" applyAlignment="1">
      <alignment vertical="center"/>
    </xf>
    <xf numFmtId="0" fontId="1" fillId="0" borderId="0" xfId="0" applyFont="1"/>
    <xf numFmtId="43" fontId="41" fillId="0" borderId="0" xfId="3" applyFont="1" applyBorder="1" applyAlignment="1">
      <alignment horizontal="left" vertical="center"/>
    </xf>
    <xf numFmtId="0" fontId="35" fillId="3" borderId="57" xfId="0" applyFont="1" applyFill="1" applyBorder="1"/>
    <xf numFmtId="43" fontId="42" fillId="10" borderId="8" xfId="3" applyFont="1" applyFill="1" applyBorder="1" applyAlignment="1">
      <alignment horizontal="center" vertical="center"/>
    </xf>
    <xf numFmtId="43" fontId="42" fillId="10" borderId="55" xfId="3" applyFont="1" applyFill="1" applyBorder="1" applyAlignment="1">
      <alignment horizontal="center" vertical="center"/>
    </xf>
    <xf numFmtId="1" fontId="35" fillId="14" borderId="1" xfId="1" applyNumberFormat="1" applyFont="1" applyFill="1" applyBorder="1" applyAlignment="1" applyProtection="1">
      <alignment horizontal="center" vertical="center"/>
      <protection locked="0"/>
    </xf>
    <xf numFmtId="0" fontId="35" fillId="3" borderId="59" xfId="0" applyFont="1" applyFill="1" applyBorder="1"/>
    <xf numFmtId="0" fontId="35" fillId="3" borderId="58" xfId="0" applyFont="1" applyFill="1" applyBorder="1"/>
    <xf numFmtId="43" fontId="42" fillId="10" borderId="56" xfId="3" applyFont="1" applyFill="1" applyBorder="1" applyAlignment="1">
      <alignment horizontal="center" vertical="center"/>
    </xf>
    <xf numFmtId="0" fontId="35" fillId="0" borderId="45" xfId="0" applyFont="1" applyBorder="1"/>
    <xf numFmtId="0" fontId="47" fillId="0" borderId="39" xfId="0" applyFont="1" applyBorder="1" applyAlignment="1">
      <alignment horizontal="left" vertical="center"/>
    </xf>
    <xf numFmtId="0" fontId="47" fillId="0" borderId="40" xfId="0" applyFont="1" applyBorder="1" applyAlignment="1">
      <alignment horizontal="left" vertical="center"/>
    </xf>
    <xf numFmtId="0" fontId="47" fillId="0" borderId="41" xfId="0" applyFont="1" applyBorder="1" applyAlignment="1">
      <alignment horizontal="left" vertical="center"/>
    </xf>
    <xf numFmtId="0" fontId="47" fillId="0" borderId="42" xfId="0" applyFont="1" applyBorder="1" applyAlignment="1">
      <alignment horizontal="left" vertical="center"/>
    </xf>
    <xf numFmtId="0" fontId="47" fillId="0" borderId="0" xfId="0" applyFont="1" applyAlignment="1">
      <alignment horizontal="left" vertical="center"/>
    </xf>
    <xf numFmtId="0" fontId="47" fillId="0" borderId="43" xfId="0" applyFont="1" applyBorder="1" applyAlignment="1">
      <alignment horizontal="left" vertical="center"/>
    </xf>
  </cellXfs>
  <cellStyles count="5">
    <cellStyle name="Komma" xfId="3" builtinId="3"/>
    <cellStyle name="Link" xfId="4" builtinId="8"/>
    <cellStyle name="Prozent" xfId="1" builtinId="5"/>
    <cellStyle name="Standard" xfId="0" builtinId="0"/>
    <cellStyle name="Standard 4" xfId="2" xr:uid="{00000000-0005-0000-0000-000004000000}"/>
  </cellStyles>
  <dxfs count="311">
    <dxf>
      <font>
        <b val="0"/>
        <i val="0"/>
        <strike val="0"/>
        <condense val="0"/>
        <extend val="0"/>
        <outline val="0"/>
        <shadow val="0"/>
        <u val="none"/>
        <vertAlign val="baseline"/>
        <sz val="12"/>
        <color theme="1"/>
        <name val="Arial"/>
        <family val="2"/>
        <scheme val="none"/>
      </font>
      <fill>
        <patternFill patternType="solid">
          <fgColor indexed="64"/>
          <bgColor theme="0" tint="-4.9989318521683403E-2"/>
        </patternFill>
      </fill>
      <protection locked="1" hidden="0"/>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protection locked="1" hidden="0"/>
    </dxf>
    <dxf>
      <font>
        <b val="0"/>
        <i val="0"/>
        <strike val="0"/>
        <condense val="0"/>
        <extend val="0"/>
        <outline val="0"/>
        <shadow val="0"/>
        <u val="none"/>
        <vertAlign val="baseline"/>
        <sz val="10"/>
        <color theme="1"/>
        <name val="Arial"/>
        <family val="2"/>
        <scheme val="none"/>
      </font>
      <protection locked="0" hidden="0"/>
    </dxf>
    <dxf>
      <font>
        <b val="0"/>
        <i val="0"/>
        <strike val="0"/>
        <condense val="0"/>
        <extend val="0"/>
        <outline val="0"/>
        <shadow val="0"/>
        <u val="none"/>
        <vertAlign val="baseline"/>
        <sz val="10"/>
        <color theme="1"/>
        <name val="Arial"/>
        <family val="2"/>
        <scheme val="none"/>
      </font>
      <alignment horizontal="right" vertical="bottom" textRotation="0" wrapText="0" indent="0" justifyLastLine="0" shrinkToFit="0" readingOrder="0"/>
      <protection locked="0" hidden="0"/>
    </dxf>
    <dxf>
      <font>
        <b val="0"/>
        <i val="0"/>
        <strike val="0"/>
        <condense val="0"/>
        <extend val="0"/>
        <outline val="0"/>
        <shadow val="0"/>
        <u val="none"/>
        <vertAlign val="baseline"/>
        <sz val="10"/>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bottom/>
      </border>
    </dxf>
    <dxf>
      <font>
        <b val="0"/>
        <i val="0"/>
        <strike val="0"/>
        <condense val="0"/>
        <extend val="0"/>
        <outline val="0"/>
        <shadow val="0"/>
        <u val="none"/>
        <vertAlign val="baseline"/>
        <sz val="10"/>
        <color theme="1"/>
        <name val="Arial"/>
        <family val="2"/>
        <scheme val="none"/>
      </font>
      <fill>
        <patternFill patternType="solid">
          <fgColor indexed="64"/>
          <bgColor theme="8" tint="0.59999389629810485"/>
        </patternFill>
      </fill>
      <border diagonalUp="0" diagonalDown="0" outline="0">
        <left/>
        <right style="thin">
          <color theme="8" tint="-0.249977111117893"/>
        </right>
        <top/>
        <bottom/>
      </border>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alignment horizontal="center" vertical="bottom" textRotation="0" wrapText="0" indent="0" justifyLastLine="0" shrinkToFit="0" readingOrder="0"/>
    </dxf>
    <dxf>
      <font>
        <strike val="0"/>
        <outline val="0"/>
        <shadow val="0"/>
        <u val="none"/>
        <sz val="12"/>
        <name val="Arial"/>
        <family val="2"/>
        <scheme val="none"/>
      </font>
    </dxf>
    <dxf>
      <font>
        <b/>
        <i val="0"/>
        <strike val="0"/>
        <condense val="0"/>
        <extend val="0"/>
        <outline val="0"/>
        <shadow val="0"/>
        <u val="none"/>
        <vertAlign val="baseline"/>
        <sz val="12"/>
        <color theme="0"/>
        <name val="Arial"/>
        <family val="2"/>
        <scheme val="none"/>
      </font>
      <fill>
        <patternFill patternType="solid">
          <fgColor theme="4"/>
          <bgColor theme="4"/>
        </patternFill>
      </fill>
      <alignment horizontal="center" vertical="bottom" textRotation="0" wrapText="1"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2"/>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2"/>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numFmt numFmtId="164" formatCode="0.000"/>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numFmt numFmtId="3" formatCode="#,##0"/>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style="thin">
          <color theme="8" tint="-0.249977111117893"/>
        </bottom>
      </border>
    </dxf>
    <dxf>
      <font>
        <b/>
        <i val="0"/>
        <strike val="0"/>
        <condense val="0"/>
        <extend val="0"/>
        <outline val="0"/>
        <shadow val="0"/>
        <u val="none"/>
        <vertAlign val="baseline"/>
        <sz val="12"/>
        <color theme="0"/>
        <name val="Arial"/>
        <family val="2"/>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numFmt numFmtId="164" formatCode="0.00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7" tint="0.59999389629810485"/>
        </patternFill>
      </fill>
      <alignment horizontal="center" vertical="bottom" textRotation="0" wrapText="0"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protection locked="0" hidden="0"/>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style="thin">
          <color theme="8" tint="-0.249977111117893"/>
        </bottom>
      </border>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sz val="12"/>
        <name val="Arial"/>
        <family val="2"/>
        <scheme val="none"/>
      </font>
    </dxf>
    <dxf>
      <font>
        <strike val="0"/>
        <outline val="0"/>
        <shadow val="0"/>
        <u val="none"/>
        <sz val="12"/>
        <name val="Arial"/>
        <family val="2"/>
        <scheme val="none"/>
      </font>
    </dxf>
    <dxf>
      <font>
        <strike val="0"/>
        <outline val="0"/>
        <shadow val="0"/>
        <u val="none"/>
        <sz val="12"/>
        <name val="Arial"/>
        <family val="2"/>
        <scheme val="none"/>
      </font>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2"/>
        <color theme="1"/>
        <name val="Arial"/>
        <family val="2"/>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4" tint="0.39997558519241921"/>
        </bottom>
      </border>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2"/>
        <color theme="1"/>
        <name val="Arial"/>
        <family val="2"/>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4" tint="0.39997558519241921"/>
        </bottom>
      </border>
    </dxf>
    <dxf>
      <font>
        <b val="0"/>
        <i val="0"/>
        <strike val="0"/>
        <condense val="0"/>
        <extend val="0"/>
        <outline val="0"/>
        <shadow val="0"/>
        <u val="none"/>
        <vertAlign val="baseline"/>
        <sz val="12"/>
        <color theme="1"/>
        <name val="Arial"/>
        <family val="2"/>
        <scheme val="none"/>
      </font>
      <numFmt numFmtId="4" formatCode="#,##0.00"/>
      <fill>
        <patternFill patternType="solid">
          <fgColor indexed="64"/>
          <bgColor theme="9"/>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bottom/>
      </border>
    </dxf>
    <dxf>
      <font>
        <b val="0"/>
        <i val="0"/>
        <strike val="0"/>
        <condense val="0"/>
        <extend val="0"/>
        <outline val="0"/>
        <shadow val="0"/>
        <u val="none"/>
        <vertAlign val="baseline"/>
        <sz val="12"/>
        <color theme="1"/>
        <name val="Arial"/>
        <family val="2"/>
        <scheme val="none"/>
      </font>
      <numFmt numFmtId="4" formatCode="#,##0.00"/>
      <fill>
        <patternFill patternType="solid">
          <fgColor indexed="64"/>
          <bgColor theme="9"/>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bottom/>
      </border>
    </dxf>
    <dxf>
      <font>
        <b val="0"/>
        <i val="0"/>
        <strike val="0"/>
        <condense val="0"/>
        <extend val="0"/>
        <outline val="0"/>
        <shadow val="0"/>
        <u val="none"/>
        <vertAlign val="baseline"/>
        <sz val="12"/>
        <color theme="1"/>
        <name val="Arial"/>
        <family val="2"/>
        <scheme val="none"/>
      </font>
      <numFmt numFmtId="164" formatCode="0.000"/>
      <fill>
        <patternFill patternType="solid">
          <fgColor indexed="64"/>
          <bgColor theme="8" tint="0.59999389629810485"/>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bottom/>
      </border>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border diagonalUp="0" diagonalDown="0" outline="0">
        <left/>
        <right style="thin">
          <color theme="8" tint="-0.249977111117893"/>
        </right>
        <top/>
        <bottom/>
      </border>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style="thin">
          <color theme="8" tint="-0.249977111117893"/>
        </bottom>
      </border>
    </dxf>
    <dxf>
      <font>
        <strike val="0"/>
        <outline val="0"/>
        <shadow val="0"/>
        <u val="none"/>
        <vertAlign val="baseline"/>
        <sz val="12"/>
        <name val="Arial"/>
        <family val="2"/>
        <scheme val="none"/>
      </font>
      <protection locked="0" hidden="0"/>
    </dxf>
    <dxf>
      <font>
        <strike val="0"/>
        <outline val="0"/>
        <shadow val="0"/>
        <u val="none"/>
        <vertAlign val="baseline"/>
        <sz val="12"/>
        <name val="Arial"/>
        <family val="2"/>
        <scheme val="none"/>
      </font>
      <protection locked="0" hidden="0"/>
    </dxf>
    <dxf>
      <font>
        <b/>
        <i val="0"/>
        <strike val="0"/>
        <condense val="0"/>
        <extend val="0"/>
        <outline val="0"/>
        <shadow val="0"/>
        <u val="none"/>
        <vertAlign val="baseline"/>
        <sz val="12"/>
        <color theme="0"/>
        <name val="Arial"/>
        <family val="2"/>
        <scheme val="none"/>
      </font>
      <fill>
        <patternFill patternType="solid">
          <fgColor theme="4"/>
          <bgColor theme="4"/>
        </patternFill>
      </fill>
      <alignment horizontal="center" vertical="center" textRotation="0" indent="0" justifyLastLine="0" shrinkToFit="0" readingOrder="0"/>
      <border diagonalUp="0" diagonalDown="0" outline="0">
        <left style="thin">
          <color theme="4" tint="0.39997558519241921"/>
        </left>
        <right style="thin">
          <color theme="4" tint="0.39997558519241921"/>
        </right>
        <top/>
        <bottom/>
      </border>
      <protection locked="0" hidden="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8" tint="0.59999389629810485"/>
        </patternFill>
      </fill>
      <border diagonalUp="0" diagonalDown="0" outline="0">
        <left style="thin">
          <color theme="4" tint="0.39997558519241921"/>
        </left>
        <right/>
        <top style="thin">
          <color theme="4" tint="0.39997558519241921"/>
        </top>
        <bottom/>
      </border>
    </dxf>
    <dxf>
      <font>
        <strike val="0"/>
        <outline val="0"/>
        <shadow val="0"/>
        <u val="none"/>
        <vertAlign val="baseline"/>
        <sz val="12"/>
        <name val="Arial"/>
        <family val="2"/>
        <scheme val="none"/>
      </font>
      <numFmt numFmtId="3" formatCode="#,##0"/>
      <alignment horizontal="right" vertical="bottom" textRotation="0" wrapText="0" indent="0" justifyLastLine="0" shrinkToFit="0" readingOrder="0"/>
      <border diagonalUp="0" diagonalDown="0" outline="0">
        <left style="thin">
          <color theme="4" tint="0.39997558519241921"/>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border diagonalUp="0" diagonalDown="0" outline="0">
        <left/>
        <right style="thin">
          <color theme="4" tint="0.39997558519241921"/>
        </right>
        <top style="thin">
          <color theme="4" tint="0.39997558519241921"/>
        </top>
        <bottom/>
      </border>
    </dxf>
    <dxf>
      <font>
        <strike val="0"/>
        <outline val="0"/>
        <shadow val="0"/>
        <u val="none"/>
        <vertAlign val="baseline"/>
        <sz val="12"/>
        <name val="Arial"/>
        <family val="2"/>
        <scheme val="none"/>
      </font>
      <fill>
        <patternFill patternType="solid">
          <fgColor indexed="64"/>
          <bgColor theme="8" tint="0.59999389629810485"/>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2"/>
        <color theme="1"/>
        <name val="Arial"/>
        <family val="2"/>
        <scheme val="none"/>
      </font>
      <numFmt numFmtId="165" formatCode="0.0%"/>
      <fill>
        <patternFill patternType="solid">
          <fgColor indexed="64"/>
          <bgColor theme="8" tint="0.59999389629810485"/>
        </patternFill>
      </fill>
      <border diagonalUp="0" diagonalDown="0" outline="0">
        <left style="thin">
          <color theme="4" tint="0.39997558519241921"/>
        </left>
        <right style="thin">
          <color theme="4" tint="0.39997558519241921"/>
        </right>
        <top style="thin">
          <color theme="4" tint="0.39997558519241921"/>
        </top>
        <bottom/>
      </border>
    </dxf>
    <dxf>
      <font>
        <strike val="0"/>
        <outline val="0"/>
        <shadow val="0"/>
        <u val="none"/>
        <vertAlign val="baseline"/>
        <sz val="12"/>
        <name val="Arial"/>
        <family val="2"/>
        <scheme val="none"/>
      </font>
      <numFmt numFmtId="165" formatCode="0.0%"/>
      <fill>
        <patternFill patternType="solid">
          <fgColor indexed="64"/>
          <bgColor theme="8" tint="0.59999389629810485"/>
        </patternFill>
      </fill>
      <alignment horizontal="right" vertical="bottom" textRotation="0" wrapText="0"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8" tint="0.59999389629810485"/>
        </patternFill>
      </fill>
      <border diagonalUp="0" diagonalDown="0" outline="0">
        <left style="thin">
          <color theme="4" tint="0.39997558519241921"/>
        </left>
        <right style="thin">
          <color theme="4" tint="0.39997558519241921"/>
        </right>
        <top style="thin">
          <color theme="4" tint="0.39997558519241921"/>
        </top>
        <bottom/>
      </border>
    </dxf>
    <dxf>
      <font>
        <strike val="0"/>
        <outline val="0"/>
        <shadow val="0"/>
        <u val="none"/>
        <vertAlign val="baseline"/>
        <sz val="12"/>
        <name val="Arial"/>
        <family val="2"/>
        <scheme val="none"/>
      </font>
      <numFmt numFmtId="3" formatCode="#,##0"/>
      <fill>
        <patternFill patternType="solid">
          <fgColor indexed="64"/>
          <bgColor theme="7"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border diagonalUp="0" diagonalDown="0" outline="0">
        <left/>
        <right style="thin">
          <color theme="4" tint="0.39997558519241921"/>
        </right>
        <top style="thin">
          <color theme="4" tint="0.39997558519241921"/>
        </top>
        <bottom/>
      </border>
    </dxf>
    <dxf>
      <font>
        <strike val="0"/>
        <outline val="0"/>
        <shadow val="0"/>
        <u val="none"/>
        <vertAlign val="baseline"/>
        <sz val="12"/>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b val="0"/>
        <i val="0"/>
        <strike val="0"/>
        <condense val="0"/>
        <extend val="0"/>
        <outline val="0"/>
        <shadow val="0"/>
        <u val="none"/>
        <vertAlign val="baseline"/>
        <sz val="12"/>
        <color theme="1"/>
        <name val="Arial"/>
        <family val="2"/>
        <scheme val="none"/>
      </font>
    </dxf>
    <dxf>
      <font>
        <strike val="0"/>
        <outline val="0"/>
        <shadow val="0"/>
        <u val="none"/>
        <sz val="12"/>
        <name val="Arial"/>
        <family val="2"/>
        <scheme val="none"/>
      </font>
    </dxf>
    <dxf>
      <font>
        <strike val="0"/>
        <outline val="0"/>
        <shadow val="0"/>
        <u val="none"/>
        <sz val="12"/>
        <name val="Arial"/>
        <family val="2"/>
        <scheme val="none"/>
      </font>
    </dxf>
    <dxf>
      <font>
        <b/>
        <i val="0"/>
        <strike val="0"/>
        <condense val="0"/>
        <extend val="0"/>
        <outline val="0"/>
        <shadow val="0"/>
        <u val="none"/>
        <vertAlign val="baseline"/>
        <sz val="12"/>
        <color theme="0"/>
        <name val="Arial"/>
        <family val="2"/>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4" tint="0.39997558519241921"/>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numFmt numFmtId="164" formatCode="0.000"/>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4" tint="0.39997558519241921"/>
        </bottom>
      </border>
    </dxf>
    <dxf>
      <font>
        <b val="0"/>
        <i val="0"/>
        <strike val="0"/>
        <condense val="0"/>
        <extend val="0"/>
        <outline val="0"/>
        <shadow val="0"/>
        <u val="none"/>
        <vertAlign val="baseline"/>
        <sz val="12"/>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2"/>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2"/>
        <name val="Arial"/>
        <family val="2"/>
        <scheme val="none"/>
      </font>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8" tint="0.59999389629810485"/>
        </patternFill>
      </fill>
      <border diagonalUp="0" diagonalDown="0" outline="0">
        <left style="thin">
          <color theme="4" tint="0.39997558519241921"/>
        </left>
        <right style="thin">
          <color theme="4" tint="0.39997558519241921"/>
        </right>
        <top style="thin">
          <color theme="4" tint="0.39997558519241921"/>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7" tint="0.59999389629810485"/>
        </patternFill>
      </fill>
      <alignment horizontal="center" vertical="bottom" textRotation="0" wrapText="0" indent="0" justifyLastLine="0" shrinkToFit="0" readingOrder="0"/>
      <border diagonalUp="0" diagonalDown="0" outline="0">
        <left style="thin">
          <color theme="4" tint="0.39997558519241921"/>
        </left>
        <right style="thin">
          <color theme="4" tint="0.39997558519241921"/>
        </right>
        <top style="thin">
          <color theme="4" tint="0.39997558519241921"/>
        </top>
        <bottom style="thin">
          <color theme="4" tint="0.39997558519241921"/>
        </bottom>
      </border>
      <protection locked="0" hidden="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2"/>
        <name val="Arial"/>
        <family val="2"/>
        <scheme val="none"/>
      </font>
      <border outline="0">
        <left style="thin">
          <color theme="4" tint="0.39997558519241921"/>
        </left>
      </border>
    </dxf>
    <dxf>
      <font>
        <b/>
        <i val="0"/>
        <strike val="0"/>
        <condense val="0"/>
        <extend val="0"/>
        <outline val="0"/>
        <shadow val="0"/>
        <u val="none"/>
        <vertAlign val="baseline"/>
        <sz val="12"/>
        <color theme="1"/>
        <name val="Arial"/>
        <family val="2"/>
        <scheme val="none"/>
      </font>
      <fill>
        <patternFill patternType="solid">
          <fgColor indexed="64"/>
          <bgColor theme="8" tint="0.59999389629810485"/>
        </patternFill>
      </fill>
      <border diagonalUp="0" diagonalDown="0" outline="0">
        <left style="thin">
          <color theme="8" tint="-0.249977111117893"/>
        </left>
        <right/>
        <top style="thin">
          <color theme="8" tint="-0.249977111117893"/>
        </top>
        <bottom style="thin">
          <color theme="8" tint="-0.249977111117893"/>
        </bottom>
      </border>
    </dxf>
    <dxf>
      <font>
        <strike val="0"/>
        <outline val="0"/>
        <shadow val="0"/>
        <u val="none"/>
        <sz val="12"/>
        <name val="Arial"/>
        <family val="2"/>
        <scheme val="none"/>
      </font>
    </dxf>
    <dxf>
      <font>
        <strike val="0"/>
        <outline val="0"/>
        <shadow val="0"/>
        <u val="none"/>
        <sz val="12"/>
        <name val="Arial"/>
        <family val="2"/>
        <scheme val="none"/>
      </font>
      <fill>
        <patternFill>
          <fgColor indexed="64"/>
          <bgColor theme="8" tint="0.59999389629810485"/>
        </patternFill>
      </fill>
      <protection locked="0" hidden="0"/>
    </dxf>
    <dxf>
      <font>
        <strike val="0"/>
        <outline val="0"/>
        <shadow val="0"/>
        <u val="none"/>
        <sz val="12"/>
        <name val="Arial"/>
        <family val="2"/>
        <scheme val="none"/>
      </font>
    </dxf>
    <dxf>
      <font>
        <b/>
        <i val="0"/>
        <strike val="0"/>
        <condense val="0"/>
        <extend val="0"/>
        <outline val="0"/>
        <shadow val="0"/>
        <u val="none"/>
        <vertAlign val="baseline"/>
        <sz val="12"/>
        <color theme="0"/>
        <name val="Arial"/>
        <family val="2"/>
        <scheme val="none"/>
      </font>
      <fill>
        <patternFill patternType="solid">
          <fgColor theme="4"/>
          <bgColor theme="4"/>
        </patternFill>
      </fill>
      <alignment horizontal="center" vertical="center" textRotation="0" wrapText="1" indent="0" justifyLastLine="0" shrinkToFit="0" readingOrder="0"/>
      <border diagonalUp="0" diagonalDown="0" outline="0">
        <left style="thin">
          <color theme="8" tint="-0.249977111117893"/>
        </left>
        <right style="thin">
          <color theme="8" tint="-0.249977111117893"/>
        </right>
        <top/>
        <bottom/>
      </border>
      <protection locked="1" hidden="0"/>
    </dxf>
    <dxf>
      <font>
        <b val="0"/>
        <i val="0"/>
        <strike val="0"/>
        <condense val="0"/>
        <extend val="0"/>
        <outline val="0"/>
        <shadow val="0"/>
        <u val="none"/>
        <vertAlign val="baseline"/>
        <sz val="12"/>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u val="none"/>
        <sz val="12"/>
        <name val="Arial"/>
        <family val="2"/>
        <scheme val="none"/>
      </font>
      <numFmt numFmtId="4" formatCode="#,##0.00"/>
      <fill>
        <patternFill patternType="solid">
          <fgColor indexed="64"/>
          <bgColor theme="9"/>
        </patternFill>
      </fill>
      <alignment horizontal="center" textRotation="0" indent="0" justifyLastLine="0" shrinkToFit="0" readingOrder="0"/>
      <border diagonalUp="0" diagonalDown="0" outline="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strike val="0"/>
        <outline val="0"/>
        <shadow val="0"/>
        <u val="none"/>
        <sz val="12"/>
        <name val="Arial"/>
        <family val="2"/>
        <scheme val="none"/>
      </font>
      <numFmt numFmtId="164" formatCode="0.000"/>
      <fill>
        <patternFill patternType="solid">
          <fgColor indexed="64"/>
          <bgColor theme="8" tint="0.59999389629810485"/>
        </patternFill>
      </fill>
      <alignment horizontal="center" textRotation="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9" tint="0.59999389629810485"/>
        </patternFill>
      </fill>
      <alignment horizontal="right" vertical="bottom" textRotation="0" wrapText="0" indent="1" justifyLastLine="0" shrinkToFit="0" readingOrder="0"/>
      <border diagonalUp="0" diagonalDown="0" outline="0">
        <left style="thin">
          <color theme="8" tint="-0.249977111117893"/>
        </left>
        <right style="thin">
          <color theme="8" tint="-0.249977111117893"/>
        </right>
        <top style="thin">
          <color theme="8" tint="-0.249977111117893"/>
        </top>
        <bottom/>
      </border>
      <protection locked="0" hidden="0"/>
    </dxf>
    <dxf>
      <font>
        <strike val="0"/>
        <outline val="0"/>
        <shadow val="0"/>
        <u val="none"/>
        <sz val="12"/>
        <name val="Arial"/>
        <family val="2"/>
        <scheme val="none"/>
      </font>
      <numFmt numFmtId="3" formatCode="#,##0"/>
      <fill>
        <patternFill patternType="solid">
          <fgColor indexed="64"/>
          <bgColor theme="9" tint="0.59999389629810485"/>
        </patternFill>
      </fill>
      <alignment horizontal="right" vertical="bottom" textRotation="0" indent="1"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2"/>
        <name val="Arial"/>
        <family val="2"/>
        <scheme val="none"/>
      </font>
      <numFmt numFmtId="1" formatCode="0"/>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1" hidden="0"/>
    </dxf>
    <dxf>
      <font>
        <b/>
        <i val="0"/>
        <strike val="0"/>
        <condense val="0"/>
        <extend val="0"/>
        <outline val="0"/>
        <shadow val="0"/>
        <u val="none"/>
        <vertAlign val="baseline"/>
        <sz val="12"/>
        <color theme="1"/>
        <name val="Arial"/>
        <family val="2"/>
        <scheme val="none"/>
      </font>
      <fill>
        <patternFill patternType="solid">
          <fgColor indexed="64"/>
          <bgColor theme="8" tint="0.59999389629810485"/>
        </patternFill>
      </fill>
      <border diagonalUp="0" diagonalDown="0" outline="0">
        <left style="thin">
          <color theme="8" tint="-0.249977111117893"/>
        </left>
        <right/>
        <top style="thin">
          <color theme="8" tint="-0.249977111117893"/>
        </top>
        <bottom style="thin">
          <color theme="8" tint="-0.249977111117893"/>
        </bottom>
      </border>
    </dxf>
    <dxf>
      <font>
        <strike val="0"/>
        <outline val="0"/>
        <shadow val="0"/>
        <u val="none"/>
        <sz val="12"/>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9" tint="0.59999389629810485"/>
        </patternFill>
      </fill>
      <alignment horizontal="center" vertical="center" textRotation="0" wrapText="0" indent="0" justifyLastLine="0" shrinkToFit="0" readingOrder="0"/>
      <protection locked="0" hidden="0"/>
    </dxf>
    <dxf>
      <font>
        <strike val="0"/>
        <outline val="0"/>
        <shadow val="0"/>
        <u val="none"/>
        <vertAlign val="baseline"/>
        <sz val="12"/>
        <name val="Arial"/>
        <family val="2"/>
        <scheme val="none"/>
      </font>
    </dxf>
    <dxf>
      <font>
        <b/>
        <i val="0"/>
        <strike val="0"/>
        <condense val="0"/>
        <extend val="0"/>
        <outline val="0"/>
        <shadow val="0"/>
        <u val="none"/>
        <vertAlign val="baseline"/>
        <sz val="12"/>
        <color theme="0"/>
        <name val="Arial"/>
        <family val="2"/>
        <scheme val="none"/>
      </font>
      <fill>
        <patternFill patternType="solid">
          <fgColor theme="4"/>
          <bgColor theme="4"/>
        </patternFill>
      </fill>
      <alignment horizontal="center" vertical="bottom" textRotation="0" wrapText="1"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solid">
          <fgColor indexed="64"/>
          <bgColor theme="9" tint="0.59999389629810485"/>
        </patternFill>
      </fill>
      <alignment horizontal="center" vertical="center"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solid">
          <fgColor indexed="64"/>
          <bgColor theme="9" tint="0.59999389629810485"/>
        </patternFill>
      </fill>
      <alignment horizontal="center" vertical="center"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solid">
          <fgColor indexed="64"/>
          <bgColor theme="9" tint="0.59999389629810485"/>
        </patternFill>
      </fill>
      <alignment horizontal="center" vertical="center"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solid">
          <fgColor indexed="64"/>
          <bgColor theme="9" tint="0.59999389629810485"/>
        </patternFill>
      </fill>
      <alignment horizontal="center" vertical="center"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solid">
          <fgColor indexed="64"/>
          <bgColor theme="9" tint="0.59999389629810485"/>
        </patternFill>
      </fill>
      <alignment horizontal="center" vertical="center"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2"/>
        <color theme="1"/>
        <name val="Arial"/>
        <family val="2"/>
        <scheme val="none"/>
      </font>
      <numFmt numFmtId="166" formatCode="0\ &quot;km&quot;"/>
      <fill>
        <patternFill patternType="solid">
          <fgColor indexed="64"/>
          <bgColor theme="8" tint="0.59999389629810485"/>
        </patternFill>
      </fill>
      <alignment horizontal="left"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protection locked="0" hidden="0"/>
    </dxf>
    <dxf>
      <font>
        <b val="0"/>
        <i val="0"/>
        <strike val="0"/>
        <condense val="0"/>
        <extend val="0"/>
        <outline val="0"/>
        <shadow val="0"/>
        <u val="none"/>
        <vertAlign val="baseline"/>
        <sz val="12"/>
        <color theme="1"/>
        <name val="Arial"/>
        <family val="2"/>
        <scheme val="none"/>
      </font>
      <numFmt numFmtId="166" formatCode="0\ &quot;km&quo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2"/>
        <color theme="1"/>
        <name val="Arial"/>
        <family val="2"/>
        <scheme val="none"/>
      </font>
      <numFmt numFmtId="1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protection locked="0" hidden="0"/>
    </dxf>
    <dxf>
      <font>
        <b val="0"/>
        <i val="0"/>
        <strike val="0"/>
        <condense val="0"/>
        <extend val="0"/>
        <outline val="0"/>
        <shadow val="0"/>
        <u val="none"/>
        <vertAlign val="baseline"/>
        <sz val="12"/>
        <color theme="1"/>
        <name val="Arial"/>
        <family val="2"/>
        <scheme val="none"/>
      </font>
      <fill>
        <patternFill patternType="solid">
          <fgColor indexed="64"/>
          <bgColor theme="7" tint="0.59999389629810485"/>
        </patternFill>
      </fill>
      <alignment horizontal="center" vertical="center"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alignment horizontal="center" vertical="bottom" textRotation="0" wrapText="0" indent="0" justifyLastLine="0" shrinkToFit="0" readingOrder="0"/>
    </dxf>
    <dxf>
      <font>
        <strike val="0"/>
        <outline val="0"/>
        <shadow val="0"/>
        <u val="none"/>
        <sz val="12"/>
        <name val="Arial"/>
        <family val="2"/>
        <scheme val="none"/>
      </font>
    </dxf>
    <dxf>
      <font>
        <b/>
        <i val="0"/>
        <strike val="0"/>
        <condense val="0"/>
        <extend val="0"/>
        <outline val="0"/>
        <shadow val="0"/>
        <u val="none"/>
        <vertAlign val="baseline"/>
        <sz val="12"/>
        <color theme="0"/>
        <name val="Arial"/>
        <family val="2"/>
        <scheme val="none"/>
      </font>
      <fill>
        <patternFill patternType="solid">
          <fgColor theme="4"/>
          <bgColor theme="4"/>
        </patternFill>
      </fill>
      <alignment horizontal="center" vertical="bottom" textRotation="0" wrapText="1" indent="0" justifyLastLine="0" shrinkToFit="0" readingOrder="0"/>
      <border diagonalUp="0" diagonalDown="0" outline="0">
        <left style="thin">
          <color theme="8" tint="-0.249977111117893"/>
        </left>
        <right style="thin">
          <color theme="8" tint="-0.249977111117893"/>
        </right>
        <top/>
        <bottom/>
      </border>
    </dxf>
    <dxf>
      <font>
        <b val="0"/>
        <i val="0"/>
        <strike val="0"/>
        <condense val="0"/>
        <extend val="0"/>
        <outline val="0"/>
        <shadow val="0"/>
        <u val="none"/>
        <vertAlign val="baseline"/>
        <sz val="12"/>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2"/>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numFmt numFmtId="164" formatCode="0.000"/>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numFmt numFmtId="3" formatCode="#,##0"/>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style="thin">
          <color theme="8" tint="-0.249977111117893"/>
        </bottom>
      </border>
    </dxf>
    <dxf>
      <font>
        <strike val="0"/>
        <outline val="0"/>
        <shadow val="0"/>
        <u val="none"/>
        <sz val="12"/>
        <name val="Arial"/>
        <family val="2"/>
        <scheme val="none"/>
      </font>
      <protection locked="0" hidden="0"/>
    </dxf>
    <dxf>
      <font>
        <strike val="0"/>
        <outline val="0"/>
        <shadow val="0"/>
        <u val="none"/>
        <sz val="12"/>
        <name val="Arial"/>
        <family val="2"/>
        <scheme val="none"/>
      </font>
      <border diagonalUp="0" diagonalDown="0" outline="0">
        <left style="thin">
          <color theme="8" tint="-0.249977111117893"/>
        </left>
        <right style="thin">
          <color theme="8" tint="-0.249977111117893"/>
        </right>
        <top/>
        <bottom/>
      </border>
      <protection locked="0" hidden="0"/>
    </dxf>
    <dxf>
      <font>
        <strike val="0"/>
        <outline val="0"/>
        <shadow val="0"/>
        <u val="none"/>
        <sz val="12"/>
        <name val="Arial"/>
        <family val="2"/>
        <scheme val="none"/>
      </font>
      <border diagonalUp="0" diagonalDown="0" outline="0">
        <left style="thin">
          <color theme="8" tint="-0.249977111117893"/>
        </left>
        <right style="thin">
          <color theme="8" tint="-0.249977111117893"/>
        </right>
        <top/>
        <bottom/>
      </border>
      <protection locked="1" hidden="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2"/>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protection locked="1" hidden="0"/>
    </dxf>
    <dxf>
      <font>
        <b val="0"/>
        <i val="0"/>
        <strike val="0"/>
        <condense val="0"/>
        <extend val="0"/>
        <outline val="0"/>
        <shadow val="0"/>
        <u val="none"/>
        <vertAlign val="baseline"/>
        <sz val="12"/>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2"/>
        <name val="Arial"/>
        <family val="2"/>
        <scheme val="none"/>
      </font>
      <numFmt numFmtId="1"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2"/>
        <name val="Arial"/>
        <family val="2"/>
        <scheme val="none"/>
      </font>
      <numFmt numFmtId="1" formatCode="0"/>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numFmt numFmtId="3" formatCode="#,##0"/>
      <fill>
        <patternFill patternType="solid">
          <fgColor theme="7" tint="0.59999389629810485"/>
          <bgColor theme="7"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rgb="FF002060"/>
        <name val="Arial"/>
        <family val="2"/>
        <scheme val="none"/>
      </font>
      <numFmt numFmtId="3" formatCode="#,##0"/>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2"/>
        <color theme="1"/>
        <name val="Arial"/>
        <family val="2"/>
        <scheme val="none"/>
      </font>
      <fill>
        <patternFill patternType="solid">
          <fgColor theme="7" tint="0.59999389629810485"/>
          <bgColor theme="8" tint="0.59999389629810485"/>
        </patternFill>
      </fill>
      <border diagonalUp="0" diagonalDown="0" outline="0">
        <left style="thin">
          <color theme="8" tint="-0.249977111117893"/>
        </left>
        <right/>
        <top style="thin">
          <color theme="8" tint="-0.249977111117893"/>
        </top>
        <bottom style="thin">
          <color theme="8" tint="-0.249977111117893"/>
        </bottom>
      </border>
    </dxf>
    <dxf>
      <font>
        <strike val="0"/>
        <outline val="0"/>
        <shadow val="0"/>
        <u val="none"/>
        <sz val="12"/>
        <name val="Arial"/>
        <family val="2"/>
        <scheme val="none"/>
      </font>
    </dxf>
    <dxf>
      <font>
        <strike val="0"/>
        <outline val="0"/>
        <shadow val="0"/>
        <u val="none"/>
        <sz val="12"/>
        <name val="Arial"/>
        <family val="2"/>
        <scheme val="none"/>
      </font>
    </dxf>
    <dxf>
      <font>
        <strike val="0"/>
        <outline val="0"/>
        <shadow val="0"/>
        <u val="none"/>
        <sz val="12"/>
        <name val="Arial"/>
        <family val="2"/>
        <scheme val="none"/>
      </font>
    </dxf>
    <dxf>
      <font>
        <b/>
        <i val="0"/>
        <strike val="0"/>
        <condense val="0"/>
        <extend val="0"/>
        <outline val="0"/>
        <shadow val="0"/>
        <u val="none"/>
        <vertAlign val="baseline"/>
        <sz val="12"/>
        <color theme="0"/>
        <name val="Arial"/>
        <family val="2"/>
        <scheme val="none"/>
      </font>
      <fill>
        <patternFill patternType="solid">
          <fgColor theme="4"/>
          <bgColor theme="4"/>
        </patternFill>
      </fill>
      <alignment horizontal="center"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2"/>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strike val="0"/>
        <outline val="0"/>
        <shadow val="0"/>
        <u val="none"/>
        <sz val="12"/>
        <name val="Arial"/>
        <family val="2"/>
        <scheme val="none"/>
      </font>
    </dxf>
    <dxf>
      <font>
        <b/>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i val="0"/>
        <strike val="0"/>
        <condense val="0"/>
        <extend val="0"/>
        <outline val="0"/>
        <shadow val="0"/>
        <u val="none"/>
        <vertAlign val="baseline"/>
        <sz val="12"/>
        <color theme="1"/>
        <name val="Arial"/>
        <family val="2"/>
        <scheme val="none"/>
      </font>
      <fill>
        <patternFill patternType="solid">
          <fgColor indexed="64"/>
          <bgColor theme="8" tint="0.59999389629810485"/>
        </patternFill>
      </fill>
      <border diagonalUp="0" diagonalDown="0" outline="0">
        <left style="thin">
          <color theme="8" tint="-0.249977111117893"/>
        </left>
        <right/>
        <top style="thin">
          <color theme="8" tint="-0.249977111117893"/>
        </top>
        <bottom/>
      </border>
    </dxf>
    <dxf>
      <font>
        <strike val="0"/>
        <outline val="0"/>
        <shadow val="0"/>
        <u val="none"/>
        <sz val="12"/>
        <name val="Arial"/>
        <family val="2"/>
        <scheme val="none"/>
      </font>
    </dxf>
    <dxf>
      <font>
        <strike val="0"/>
        <outline val="0"/>
        <shadow val="0"/>
        <u val="none"/>
        <sz val="12"/>
        <name val="Arial"/>
        <family val="2"/>
        <scheme val="none"/>
      </font>
    </dxf>
    <dxf>
      <font>
        <strike val="0"/>
        <outline val="0"/>
        <shadow val="0"/>
        <u val="none"/>
        <sz val="12"/>
        <name val="Arial"/>
        <family val="2"/>
        <scheme val="none"/>
      </font>
    </dxf>
    <dxf>
      <font>
        <b/>
        <i val="0"/>
        <strike val="0"/>
        <condense val="0"/>
        <extend val="0"/>
        <outline val="0"/>
        <shadow val="0"/>
        <u val="none"/>
        <vertAlign val="baseline"/>
        <sz val="12"/>
        <color theme="0"/>
        <name val="Arial"/>
        <family val="2"/>
        <scheme val="none"/>
      </font>
      <fill>
        <patternFill patternType="solid">
          <fgColor theme="4"/>
          <bgColor theme="4"/>
        </patternFill>
      </fill>
      <alignment horizontal="center" vertical="bottom"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u val="none"/>
        <sz val="12"/>
        <name val="Arial"/>
        <family val="2"/>
        <scheme val="none"/>
      </font>
    </dxf>
    <dxf>
      <font>
        <b/>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u val="none"/>
        <sz val="12"/>
        <name val="Arial"/>
        <family val="2"/>
        <scheme val="none"/>
      </font>
    </dxf>
    <dxf>
      <font>
        <b val="0"/>
        <i val="0"/>
        <strike val="0"/>
        <condense val="0"/>
        <extend val="0"/>
        <outline val="0"/>
        <shadow val="0"/>
        <u val="none"/>
        <vertAlign val="baseline"/>
        <sz val="12"/>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2"/>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4"/>
        </top>
        <bottom/>
      </border>
    </dxf>
    <dxf>
      <font>
        <strike val="0"/>
        <outline val="0"/>
        <shadow val="0"/>
        <u val="none"/>
        <sz val="12"/>
        <name val="Arial"/>
        <family val="2"/>
        <scheme val="none"/>
      </font>
      <fill>
        <patternFill patternType="solid">
          <fgColor indexed="64"/>
          <bgColor theme="8" tint="0.59999389629810485"/>
        </patternFill>
      </fill>
      <border diagonalUp="0" diagonalDown="0" outline="0">
        <left style="thin">
          <color theme="4"/>
        </left>
        <right style="thin">
          <color theme="8" tint="-0.249977111117893"/>
        </right>
        <top/>
        <bottom/>
      </border>
    </dxf>
    <dxf>
      <font>
        <b/>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b/>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strike val="0"/>
        <outline val="0"/>
        <shadow val="0"/>
        <u val="none"/>
        <sz val="12"/>
        <name val="Arial"/>
        <family val="2"/>
        <scheme val="none"/>
      </font>
      <protection locked="0" hidden="0"/>
    </dxf>
    <dxf>
      <font>
        <b/>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bottom/>
      </border>
    </dxf>
    <dxf>
      <font>
        <strike val="0"/>
        <outline val="0"/>
        <shadow val="0"/>
        <u val="none"/>
        <sz val="12"/>
        <name val="Arial"/>
        <family val="2"/>
        <scheme val="none"/>
      </font>
    </dxf>
    <dxf>
      <font>
        <b/>
        <i val="0"/>
        <strike val="0"/>
        <condense val="0"/>
        <extend val="0"/>
        <outline val="0"/>
        <shadow val="0"/>
        <u val="none"/>
        <vertAlign val="baseline"/>
        <sz val="12"/>
        <color theme="1"/>
        <name val="Arial"/>
        <family val="2"/>
        <scheme val="none"/>
      </font>
      <fill>
        <patternFill patternType="solid">
          <fgColor indexed="64"/>
          <bgColor theme="8" tint="0.59999389629810485"/>
        </patternFill>
      </fill>
      <border diagonalUp="0" diagonalDown="0" outline="0">
        <left/>
        <right/>
        <top style="thin">
          <color theme="8" tint="-0.249977111117893"/>
        </top>
        <bottom/>
      </border>
    </dxf>
    <dxf>
      <font>
        <strike val="0"/>
        <outline val="0"/>
        <shadow val="0"/>
        <u val="none"/>
        <sz val="12"/>
        <name val="Arial"/>
        <family val="2"/>
        <scheme val="none"/>
      </font>
    </dxf>
    <dxf>
      <font>
        <strike val="0"/>
        <outline val="0"/>
        <shadow val="0"/>
        <u val="none"/>
        <sz val="12"/>
        <name val="Arial"/>
        <scheme val="none"/>
      </font>
      <protection locked="0" hidden="0"/>
    </dxf>
    <dxf>
      <font>
        <strike val="0"/>
        <outline val="0"/>
        <shadow val="0"/>
        <u val="none"/>
        <sz val="12"/>
        <name val="Arial"/>
        <scheme val="none"/>
      </font>
      <protection locked="0" hidden="0"/>
    </dxf>
    <dxf>
      <font>
        <b/>
        <i val="0"/>
        <strike val="0"/>
        <condense val="0"/>
        <extend val="0"/>
        <outline val="0"/>
        <shadow val="0"/>
        <u val="none"/>
        <vertAlign val="baseline"/>
        <sz val="12"/>
        <color theme="0"/>
        <name val="Arial"/>
        <scheme val="none"/>
      </font>
      <fill>
        <patternFill patternType="solid">
          <fgColor theme="4"/>
          <bgColor theme="4"/>
        </patternFill>
      </fill>
      <alignment horizontal="general" vertical="bottom" textRotation="0" wrapText="1" indent="0" justifyLastLine="0" shrinkToFit="0" readingOrder="0"/>
      <border diagonalUp="0" diagonalDown="0" outline="0">
        <left style="thin">
          <color theme="8" tint="-0.249977111117893"/>
        </left>
        <right style="thin">
          <color theme="8" tint="-0.249977111117893"/>
        </right>
        <top/>
        <bottom/>
      </border>
      <protection locked="1" hidden="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2"/>
        <name val="Arial"/>
        <scheme val="none"/>
      </font>
      <protection locked="1" hidden="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2"/>
        <name val="Arial"/>
        <scheme val="none"/>
      </font>
      <protection locked="1" hidden="0"/>
    </dxf>
    <dxf>
      <font>
        <b val="0"/>
        <i val="0"/>
        <strike val="0"/>
        <condense val="0"/>
        <extend val="0"/>
        <outline val="0"/>
        <shadow val="0"/>
        <u val="none"/>
        <vertAlign val="baseline"/>
        <sz val="12"/>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b val="0"/>
        <i val="0"/>
        <strike val="0"/>
        <condense val="0"/>
        <extend val="0"/>
        <outline val="0"/>
        <shadow val="0"/>
        <u val="none"/>
        <vertAlign val="baseline"/>
        <sz val="12"/>
        <color theme="1"/>
        <name val="Arial"/>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4"/>
        </top>
        <bottom style="thin">
          <color theme="8" tint="-0.249977111117893"/>
        </bottom>
      </border>
    </dxf>
    <dxf>
      <font>
        <strike val="0"/>
        <outline val="0"/>
        <shadow val="0"/>
        <u val="none"/>
        <sz val="12"/>
        <name val="Arial"/>
        <scheme val="none"/>
      </font>
      <numFmt numFmtId="164" formatCode="0.00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4"/>
        </left>
        <right style="thin">
          <color theme="4"/>
        </right>
        <top style="thin">
          <color theme="4"/>
        </top>
        <bottom style="thin">
          <color theme="4"/>
        </bottom>
      </border>
      <protection locked="1" hidden="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u val="none"/>
        <sz val="12"/>
        <name val="Arial"/>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2"/>
        <color theme="1"/>
        <name val="Arial"/>
        <family val="2"/>
        <scheme val="none"/>
      </font>
      <numFmt numFmtId="3" formatCode="#,##0"/>
      <fill>
        <patternFill patternType="solid">
          <fgColor theme="7" tint="0.59999389629810485"/>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scheme val="none"/>
      </font>
      <numFmt numFmtId="4" formatCode="#,##0.00"/>
      <fill>
        <patternFill patternType="solid">
          <fgColor theme="7" tint="0.59999389629810485"/>
          <bgColor theme="7"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2"/>
        <color theme="1"/>
        <name val="Arial"/>
        <family val="2"/>
        <scheme val="none"/>
      </font>
      <numFmt numFmtId="3" formatCode="#,##0"/>
      <fill>
        <patternFill patternType="solid">
          <fgColor theme="7" tint="0.59999389629810485"/>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scheme val="none"/>
      </font>
      <numFmt numFmtId="3" formatCode="#,##0"/>
      <fill>
        <patternFill patternType="solid">
          <fgColor theme="7" tint="0.59999389629810485"/>
          <bgColor theme="7"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border diagonalUp="0" diagonalDown="0" outline="0">
        <left/>
        <right/>
        <top style="thin">
          <color theme="8" tint="-0.249977111117893"/>
        </top>
        <bottom/>
      </border>
    </dxf>
    <dxf>
      <font>
        <strike val="0"/>
        <outline val="0"/>
        <shadow val="0"/>
        <u val="none"/>
        <sz val="12"/>
        <name val="Arial"/>
        <scheme val="none"/>
      </font>
      <numFmt numFmtId="4" formatCode="#,##0.00"/>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border diagonalUp="0" diagonalDown="0" outline="0">
        <left/>
        <right/>
        <top style="thin">
          <color theme="8" tint="-0.249977111117893"/>
        </top>
        <bottom/>
      </border>
    </dxf>
    <dxf>
      <font>
        <strike val="0"/>
        <outline val="0"/>
        <shadow val="0"/>
        <u val="none"/>
        <sz val="12"/>
        <name val="Arial"/>
        <scheme val="none"/>
      </font>
      <fill>
        <patternFill patternType="solid">
          <fgColor indexed="64"/>
          <bgColor theme="8" tint="0.59999389629810485"/>
        </patternFill>
      </fill>
      <border outline="0">
        <right style="thin">
          <color theme="8" tint="-0.249977111117893"/>
        </right>
      </border>
      <protection locked="1" hidden="0"/>
    </dxf>
    <dxf>
      <font>
        <strike val="0"/>
        <outline val="0"/>
        <shadow val="0"/>
        <u val="none"/>
        <sz val="12"/>
        <name val="Arial"/>
        <family val="2"/>
        <scheme val="none"/>
      </font>
      <protection locked="0" hidden="0"/>
    </dxf>
    <dxf>
      <font>
        <strike val="0"/>
        <outline val="0"/>
        <shadow val="0"/>
        <u val="none"/>
        <sz val="12"/>
        <name val="Arial"/>
        <family val="2"/>
        <scheme val="none"/>
      </font>
      <protection locked="0" hidden="0"/>
    </dxf>
    <dxf>
      <font>
        <b/>
        <i val="0"/>
        <strike val="0"/>
        <condense val="0"/>
        <extend val="0"/>
        <outline val="0"/>
        <shadow val="0"/>
        <u val="none"/>
        <vertAlign val="baseline"/>
        <sz val="12"/>
        <color theme="0"/>
        <name val="Arial"/>
        <family val="2"/>
        <scheme val="none"/>
      </font>
      <fill>
        <patternFill patternType="solid">
          <fgColor theme="4"/>
          <bgColor theme="4"/>
        </patternFill>
      </fill>
      <alignment horizontal="general" vertical="bottom" textRotation="0" wrapText="1" indent="0" justifyLastLine="0" shrinkToFit="0" readingOrder="0"/>
      <border diagonalUp="0" diagonalDown="0" outline="0">
        <left style="thin">
          <color theme="8" tint="-0.249977111117893"/>
        </left>
        <right style="thin">
          <color theme="8" tint="-0.249977111117893"/>
        </right>
        <top/>
        <bottom/>
      </border>
      <protection locked="1" hidden="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vertAlign val="baseline"/>
        <sz val="12"/>
        <color theme="1"/>
        <name val="Arial"/>
        <family val="2"/>
        <scheme val="none"/>
      </font>
      <fill>
        <patternFill patternType="solid">
          <fgColor indexed="64"/>
          <bgColor rgb="FFFFFF00"/>
        </patternFill>
      </fill>
      <protection locked="1" hidden="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alignment horizontal="left" vertical="bottom" textRotation="0" wrapText="0" indent="0" justifyLastLine="0" shrinkToFit="0" readingOrder="0"/>
      <protection locked="1" hidden="0"/>
    </dxf>
    <dxf>
      <font>
        <b val="0"/>
        <i val="0"/>
        <strike val="0"/>
        <condense val="0"/>
        <extend val="0"/>
        <outline val="0"/>
        <shadow val="0"/>
        <u val="none"/>
        <vertAlign val="baseline"/>
        <sz val="12"/>
        <color theme="1"/>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u val="none"/>
        <sz val="12"/>
        <name val="Arial"/>
        <family val="2"/>
        <scheme val="none"/>
      </font>
      <numFmt numFmtId="4" formatCode="#,##0.00"/>
      <fill>
        <patternFill patternType="solid">
          <fgColor indexed="64"/>
          <bgColor theme="9"/>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2"/>
        <color theme="1"/>
        <name val="Arial"/>
        <family val="2"/>
        <scheme val="none"/>
      </font>
      <fill>
        <patternFill patternType="lightDown">
          <fgColor theme="1"/>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dxf>
    <dxf>
      <font>
        <strike val="0"/>
        <outline val="0"/>
        <shadow val="0"/>
        <u val="none"/>
        <sz val="12"/>
        <name val="Arial"/>
        <family val="2"/>
        <scheme val="none"/>
      </font>
      <numFmt numFmtId="164" formatCode="0.00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border>
    </dxf>
    <dxf>
      <font>
        <strike val="0"/>
        <outline val="0"/>
        <shadow val="0"/>
        <u val="none"/>
        <sz val="12"/>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style="thin">
          <color theme="8" tint="-0.249977111117893"/>
        </bottom>
      </border>
      <protection locked="1" hidden="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strike val="0"/>
        <outline val="0"/>
        <shadow val="0"/>
        <u val="none"/>
        <sz val="12"/>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top style="thin">
          <color theme="8" tint="-0.249977111117893"/>
        </top>
        <bottom style="thin">
          <color theme="8" tint="-0.249977111117893"/>
        </bottom>
      </border>
      <protection locked="0" hidden="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8" tint="0.59999389629810485"/>
        </patternFill>
      </fill>
      <alignment horizontal="center" vertical="bottom" textRotation="0" wrapText="0" indent="0" justifyLastLine="0" shrinkToFit="0" readingOrder="0"/>
      <border diagonalUp="0" diagonalDown="0" outline="0">
        <left style="thin">
          <color theme="8" tint="-0.249977111117893"/>
        </left>
        <right style="thin">
          <color theme="8" tint="-0.249977111117893"/>
        </right>
        <top style="thin">
          <color theme="8" tint="-0.249977111117893"/>
        </top>
        <bottom/>
      </border>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style="thin">
          <color theme="8" tint="-0.249977111117893"/>
        </bottom>
      </border>
    </dxf>
    <dxf>
      <font>
        <b val="0"/>
        <i val="0"/>
        <strike val="0"/>
        <condense val="0"/>
        <extend val="0"/>
        <outline val="0"/>
        <shadow val="0"/>
        <u val="none"/>
        <vertAlign val="baseline"/>
        <sz val="12"/>
        <color theme="1"/>
        <name val="Arial"/>
        <family val="2"/>
        <scheme val="none"/>
      </font>
      <fill>
        <patternFill patternType="solid">
          <fgColor indexed="64"/>
          <bgColor theme="8" tint="0.59999389629810485"/>
        </patternFill>
      </fill>
      <border diagonalUp="0" diagonalDown="0" outline="0">
        <left/>
        <right style="thin">
          <color theme="8" tint="-0.249977111117893"/>
        </right>
        <top style="thin">
          <color theme="8" tint="-0.249977111117893"/>
        </top>
        <bottom/>
      </border>
    </dxf>
    <dxf>
      <font>
        <strike val="0"/>
        <outline val="0"/>
        <shadow val="0"/>
        <u val="none"/>
        <sz val="12"/>
        <name val="Arial"/>
        <family val="2"/>
        <scheme val="none"/>
      </font>
      <fill>
        <patternFill patternType="solid">
          <fgColor indexed="64"/>
          <bgColor theme="8" tint="0.59999389629810485"/>
        </patternFill>
      </fill>
      <alignment horizontal="general" vertical="bottom" textRotation="0" wrapText="0" indent="0" justifyLastLine="0" shrinkToFit="0" readingOrder="0"/>
      <border diagonalUp="0" diagonalDown="0" outline="0">
        <left/>
        <right style="thin">
          <color theme="8" tint="-0.249977111117893"/>
        </right>
        <top style="thin">
          <color theme="8" tint="-0.249977111117893"/>
        </top>
        <bottom style="thin">
          <color theme="8" tint="-0.249977111117893"/>
        </bottom>
      </border>
      <protection locked="1" hidden="0"/>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fill>
        <patternFill>
          <bgColor theme="8" tint="0.59996337778862885"/>
        </patternFill>
      </fill>
    </dxf>
    <dxf>
      <border outline="0">
        <top style="thin">
          <color theme="8" tint="-0.249977111117893"/>
        </top>
      </border>
    </dxf>
    <dxf>
      <border outline="0">
        <top style="thin">
          <color theme="1"/>
        </top>
        <bottom style="thin">
          <color theme="8" tint="-0.249977111117893"/>
        </bottom>
      </border>
    </dxf>
    <dxf>
      <border outline="0">
        <bottom style="thin">
          <color theme="8" tint="-0.249977111117893"/>
        </bottom>
      </border>
    </dxf>
    <dxf>
      <border outline="0">
        <left style="thin">
          <color theme="4" tint="0.39997558519241921"/>
        </left>
        <top style="thin">
          <color theme="4" tint="0.39997558519241921"/>
        </top>
      </border>
    </dxf>
    <dxf>
      <border outline="0">
        <bottom style="thin">
          <color theme="4" tint="0.39997558519241921"/>
        </bottom>
      </border>
    </dxf>
    <dxf>
      <font>
        <strike val="0"/>
        <outline val="0"/>
        <shadow val="0"/>
        <sz val="10"/>
        <name val="Arial"/>
        <scheme val="none"/>
      </font>
    </dxf>
    <dxf>
      <font>
        <strike val="0"/>
        <outline val="0"/>
        <shadow val="0"/>
        <sz val="10"/>
        <name val="Arial"/>
        <scheme val="none"/>
      </font>
    </dxf>
    <dxf>
      <border outline="0">
        <bottom style="thin">
          <color theme="8" tint="-0.249977111117893"/>
        </bottom>
      </border>
    </dxf>
    <dxf>
      <border outline="0">
        <top style="thin">
          <color theme="4" tint="0.39997558519241921"/>
        </top>
      </border>
    </dxf>
    <dxf>
      <border outline="0">
        <left style="thin">
          <color theme="4" tint="0.39997558519241921"/>
        </left>
        <right style="thin">
          <color theme="4" tint="0.39997558519241921"/>
        </right>
        <top style="thin">
          <color theme="4" tint="0.39997558519241921"/>
        </top>
        <bottom style="thin">
          <color theme="4" tint="0.39997558519241921"/>
        </bottom>
      </border>
    </dxf>
    <dxf>
      <border outline="0">
        <bottom style="thin">
          <color theme="4" tint="0.39997558519241921"/>
        </bottom>
      </border>
    </dxf>
    <dxf>
      <border outline="0">
        <left style="thin">
          <color theme="4" tint="0.39997558519241921"/>
        </left>
      </border>
    </dxf>
    <dxf>
      <border outline="0">
        <top style="thin">
          <color theme="8" tint="-0.249977111117893"/>
        </top>
      </border>
    </dxf>
    <dxf>
      <border outline="0">
        <top style="thin">
          <color theme="1"/>
        </top>
        <bottom style="thin">
          <color theme="8" tint="-0.249977111117893"/>
        </bottom>
      </border>
    </dxf>
    <dxf>
      <border outline="0">
        <bottom style="thin">
          <color theme="8" tint="-0.249977111117893"/>
        </bottom>
      </border>
    </dxf>
    <dxf>
      <border outline="0">
        <left style="thin">
          <color theme="8" tint="-0.249977111117893"/>
        </left>
        <right style="thin">
          <color theme="8" tint="-0.249977111117893"/>
        </right>
        <top style="thin">
          <color theme="8" tint="-0.249977111117893"/>
        </top>
        <bottom style="thin">
          <color theme="8" tint="-0.249977111117893"/>
        </bottom>
      </border>
    </dxf>
    <dxf>
      <border outline="0">
        <bottom style="thin">
          <color theme="8" tint="-0.249977111117893"/>
        </bottom>
      </border>
    </dxf>
    <dxf>
      <border outline="0">
        <top style="thin">
          <color theme="8" tint="-0.249977111117893"/>
        </top>
      </border>
    </dxf>
    <dxf>
      <border outline="0">
        <right style="thin">
          <color theme="8" tint="-0.249977111117893"/>
        </right>
        <top style="thin">
          <color theme="8" tint="-0.249977111117893"/>
        </top>
        <bottom style="thin">
          <color theme="8" tint="-0.249977111117893"/>
        </bottom>
      </border>
    </dxf>
    <dxf>
      <border outline="0">
        <bottom style="thin">
          <color theme="8" tint="-0.249977111117893"/>
        </bottom>
      </border>
    </dxf>
    <dxf>
      <border outline="0">
        <top style="thin">
          <color theme="8" tint="-0.249977111117893"/>
        </top>
      </border>
    </dxf>
    <dxf>
      <border outline="0">
        <left style="thin">
          <color theme="8" tint="-0.249977111117893"/>
        </left>
        <right style="thin">
          <color theme="8" tint="-0.249977111117893"/>
        </right>
        <top style="thin">
          <color theme="8" tint="-0.249977111117893"/>
        </top>
        <bottom style="thin">
          <color theme="8" tint="-0.249977111117893"/>
        </bottom>
      </border>
    </dxf>
    <dxf>
      <border outline="0">
        <bottom style="thin">
          <color theme="8" tint="-0.249977111117893"/>
        </bottom>
      </border>
    </dxf>
    <dxf>
      <border outline="0">
        <top style="thin">
          <color theme="8" tint="-0.249977111117893"/>
        </top>
      </border>
    </dxf>
    <dxf>
      <border outline="0">
        <left style="thin">
          <color theme="8" tint="-0.249977111117893"/>
        </left>
        <right style="thin">
          <color theme="8" tint="-0.249977111117893"/>
        </right>
        <top style="thin">
          <color theme="8" tint="-0.249977111117893"/>
        </top>
        <bottom style="thin">
          <color theme="8" tint="-0.249977111117893"/>
        </bottom>
      </border>
    </dxf>
    <dxf>
      <border outline="0">
        <bottom style="thin">
          <color theme="8" tint="-0.249977111117893"/>
        </bottom>
      </border>
    </dxf>
    <dxf>
      <border>
        <top style="thin">
          <color theme="8" tint="-0.249977111117893"/>
        </top>
      </border>
    </dxf>
    <dxf>
      <border diagonalUp="0" diagonalDown="0">
        <left style="thin">
          <color theme="8" tint="-0.249977111117893"/>
        </left>
        <right style="thin">
          <color theme="8" tint="-0.249977111117893"/>
        </right>
        <top style="thin">
          <color theme="8" tint="-0.249977111117893"/>
        </top>
        <bottom style="thin">
          <color theme="8" tint="-0.249977111117893"/>
        </bottom>
      </border>
    </dxf>
    <dxf>
      <border>
        <bottom style="thin">
          <color theme="8" tint="-0.249977111117893"/>
        </bottom>
      </border>
    </dxf>
    <dxf>
      <border outline="0">
        <top style="thin">
          <color theme="8" tint="-0.249977111117893"/>
        </top>
      </border>
    </dxf>
    <dxf>
      <border outline="0">
        <left style="thin">
          <color theme="8" tint="-0.249977111117893"/>
        </left>
        <right style="thin">
          <color theme="8" tint="-0.249977111117893"/>
        </right>
        <top style="thin">
          <color theme="8" tint="-0.249977111117893"/>
        </top>
        <bottom style="thin">
          <color theme="8" tint="-0.249977111117893"/>
        </bottom>
      </border>
    </dxf>
    <dxf>
      <border outline="0">
        <bottom style="thin">
          <color theme="8" tint="-0.249977111117893"/>
        </bottom>
      </border>
    </dxf>
    <dxf>
      <border outline="0">
        <top style="thin">
          <color theme="8" tint="-0.249977111117893"/>
        </top>
      </border>
    </dxf>
    <dxf>
      <border outline="0">
        <left style="thin">
          <color theme="8" tint="-0.249977111117893"/>
        </left>
        <right style="thin">
          <color theme="8" tint="-0.249977111117893"/>
        </right>
        <top style="thin">
          <color theme="8" tint="-0.249977111117893"/>
        </top>
        <bottom style="thin">
          <color theme="8" tint="-0.249977111117893"/>
        </bottom>
      </border>
    </dxf>
    <dxf>
      <border outline="0">
        <bottom style="thin">
          <color theme="8" tint="-0.249977111117893"/>
        </bottom>
      </border>
    </dxf>
  </dxfs>
  <tableStyles count="0" defaultTableStyle="TableStyleMedium2" defaultPivotStyle="PivotStyleLight16"/>
  <colors>
    <mruColors>
      <color rgb="FFF2C446"/>
      <color rgb="FF9154D8"/>
      <color rgb="FF38B1FD"/>
      <color rgb="FF004F7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ad/home/Users/terres/Seafile/CAFOGES%20und%20KLiOL/3%20-%20CAFOGES-Rohdaten/CaFoGes_20230419_mitRohDaten_Excel_2019v_Final_SchutzDeaktivierung.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
    </sheetNames>
    <sheetDataSet>
      <sheetData sheetId="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0000000}" name="Hotel_stay_Scope_3" displayName="Hotel_stay_Scope_3" ref="B119:I174" totalsRowCount="1" headerRowDxfId="168" dataDxfId="166" totalsRowDxfId="167" headerRowBorderDxfId="304" tableBorderDxfId="303" totalsRowBorderDxfId="302">
  <tableColumns count="8">
    <tableColumn id="1" xr3:uid="{00000000-0010-0000-0000-000001000000}" name="Land" totalsRowLabel="Zwischenergebnis (Hotelübernachtung)" dataDxfId="184" totalsRowDxfId="183"/>
    <tableColumn id="2" xr3:uid="{00000000-0010-0000-0000-000002000000}" name="-" dataDxfId="182" totalsRowDxfId="181"/>
    <tableColumn id="3" xr3:uid="{00000000-0010-0000-0000-000003000000}" name="Anzahl der Übernachtungen" dataDxfId="180" totalsRowDxfId="179"/>
    <tableColumn id="4" xr3:uid="{00000000-0010-0000-0000-000004000000}" name="--" dataDxfId="178" totalsRowDxfId="177"/>
    <tableColumn id="6" xr3:uid="{00000000-0010-0000-0000-000006000000}" name="Emissionsfaktor _x000a_(kg CO2e / Nacht)" dataDxfId="176" totalsRowDxfId="175"/>
    <tableColumn id="5" xr3:uid="{00000000-0010-0000-0000-000005000000}" name="---" dataDxfId="174" totalsRowDxfId="173"/>
    <tableColumn id="7" xr3:uid="{00000000-0010-0000-0000-000007000000}" name="Ergebnis _x000a_(kg CO2e / Jahr)" totalsRowFunction="custom" dataDxfId="172" totalsRowDxfId="171">
      <calculatedColumnFormula>D120*F120</calculatedColumnFormula>
      <totalsRowFormula>SUM(H120:H173)</totalsRowFormula>
    </tableColumn>
    <tableColumn id="8" xr3:uid="{00000000-0010-0000-0000-000008000000}" name="Quelle: CAFOGES" dataDxfId="170" totalsRowDxfId="16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1000000}" name="Landreisen_Scope3" displayName="Landreisen_Scope3" ref="B92:J96" totalsRowCount="1" headerRowDxfId="229" dataDxfId="227" totalsRowDxfId="228" headerRowBorderDxfId="301" tableBorderDxfId="300" totalsRowBorderDxfId="299">
  <tableColumns count="9">
    <tableColumn id="1" xr3:uid="{00000000-0010-0000-0100-000001000000}" name="Bahnreisen" totalsRowLabel="Summe (Bahnreisen)" dataDxfId="247" totalsRowDxfId="246"/>
    <tableColumn id="2" xr3:uid="{00000000-0010-0000-0100-000002000000}" name="Typ" dataDxfId="245" totalsRowDxfId="244"/>
    <tableColumn id="5" xr3:uid="{00000000-0010-0000-0100-000005000000}" name="Anzahl Reisen" totalsRowFunction="sum" dataDxfId="243" totalsRowDxfId="242"/>
    <tableColumn id="4" xr3:uid="{00000000-0010-0000-0100-000004000000}" name="Annahme Entfernung _x000a_(km / Jahr)" totalsRowFunction="custom" dataDxfId="241" totalsRowDxfId="240">
      <totalsRowFormula>SUBTOTAL(109,Landreisen_Scope3[Typ])</totalsRowFormula>
    </tableColumn>
    <tableColumn id="3" xr3:uid="{00000000-0010-0000-0100-000003000000}" name="Hin- &amp; Rückfahrt (km / Jahr)" totalsRowFunction="custom" dataDxfId="239" totalsRowDxfId="238">
      <calculatedColumnFormula>E93*2</calculatedColumnFormula>
      <totalsRowFormula>SUM(Landreisen_Scope3[Anzahl Reisen])</totalsRowFormula>
    </tableColumn>
    <tableColumn id="6" xr3:uid="{00000000-0010-0000-0100-000006000000}" name="Emissionsfaktor _x000a_(kg CO2e / Pkm) " dataDxfId="237" totalsRowDxfId="236"/>
    <tableColumn id="7" xr3:uid="{00000000-0010-0000-0100-000007000000}" name="Ergebnis _x000a_(kg CO2e / Jahr)" totalsRowFunction="sum" dataDxfId="235" totalsRowDxfId="234">
      <calculatedColumnFormula>Landreisen_Scope3[[#This Row],[Anzahl Reisen]]*Landreisen_Scope3[[#This Row],[Hin- &amp; Rückfahrt (km / Jahr)]]*Landreisen_Scope3[[#This Row],[Emissionsfaktor 
(kg CO2e / Pkm) ]]</calculatedColumnFormula>
    </tableColumn>
    <tableColumn id="8" xr3:uid="{00000000-0010-0000-0100-000008000000}" name="Annahmen zu Entfernungen (CAFOGES)" dataDxfId="233" totalsRowDxfId="232"/>
    <tableColumn id="9" xr3:uid="{00000000-0010-0000-0100-000009000000}" name="Quelle" dataDxfId="231" totalsRowDxfId="23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Flugreisen_Scop33" displayName="Flugreisen_Scop33" ref="B80:J87" totalsRowCount="1" headerRowDxfId="250" dataDxfId="248" totalsRowDxfId="249" headerRowBorderDxfId="298" tableBorderDxfId="297" totalsRowBorderDxfId="296">
  <tableColumns count="9">
    <tableColumn id="1" xr3:uid="{00000000-0010-0000-0200-000001000000}" name="Flugreisen" totalsRowLabel="Summe (Flugreisen)" dataDxfId="268" totalsRowDxfId="267"/>
    <tableColumn id="8" xr3:uid="{00000000-0010-0000-0200-000008000000}" name="Zielland" dataDxfId="266" totalsRowDxfId="265"/>
    <tableColumn id="2" xr3:uid="{00000000-0010-0000-0200-000002000000}" name="Anzahl Flüge" totalsRowFunction="sum" dataDxfId="264" totalsRowDxfId="263">
      <calculatedColumnFormula>SUMIFS(Tabelle37[Anzahl Flüge],Tabelle37[Region (Zuordnung)],Flugreisen_Scop33[[#This Row],[Zielland]])</calculatedColumnFormula>
    </tableColumn>
    <tableColumn id="6" xr3:uid="{00000000-0010-0000-0200-000006000000}" name="Annahme Entfernung _x000a_(km / Jahr)" dataDxfId="262" totalsRowDxfId="261"/>
    <tableColumn id="5" xr3:uid="{00000000-0010-0000-0200-000005000000}" name="Hin- &amp; Rückflug (km / Jahr)" totalsRowFunction="custom" dataDxfId="260" totalsRowDxfId="259">
      <calculatedColumnFormula>D81*Flugreisen_Scop33[[#This Row],[Annahme Entfernung 
(km / Jahr)]]*2</calculatedColumnFormula>
      <totalsRowFormula>SUM(Flugreisen_Scop33[Hin- &amp; Rückflug (km / Jahr)])</totalsRowFormula>
    </tableColumn>
    <tableColumn id="3" xr3:uid="{00000000-0010-0000-0200-000003000000}" name="Emissionsfaktor _x000a_(kg CO2e / Pkm) " dataDxfId="258" totalsRowDxfId="257"/>
    <tableColumn id="4" xr3:uid="{00000000-0010-0000-0200-000004000000}" name="Ergebnis _x000a_(kg CO2e / Jahr)" totalsRowFunction="sum" dataDxfId="256" totalsRowDxfId="255">
      <calculatedColumnFormula>+F81*G81</calculatedColumnFormula>
    </tableColumn>
    <tableColumn id="7" xr3:uid="{00000000-0010-0000-0200-000007000000}" name="Annahmen zu Entfernungen (CAFOGES)" dataDxfId="254" totalsRowDxfId="253"/>
    <tableColumn id="9" xr3:uid="{00000000-0010-0000-0200-000009000000}" name="Quelle" dataDxfId="252" totalsRowDxfId="25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elle37" displayName="Tabelle37" ref="B20:E75" totalsRowShown="0" headerRowDxfId="270" dataDxfId="269">
  <autoFilter ref="B20:E75" xr:uid="{00000000-0009-0000-0100-000006000000}"/>
  <tableColumns count="4">
    <tableColumn id="1" xr3:uid="{00000000-0010-0000-0300-000001000000}" name="Zielland" dataDxfId="274"/>
    <tableColumn id="4" xr3:uid="{00000000-0010-0000-0300-000004000000}" name="Region (Zuordnung)" dataDxfId="273"/>
    <tableColumn id="3" xr3:uid="{00000000-0010-0000-0300-000003000000}" name="Anzahl Flüge" dataDxfId="272"/>
    <tableColumn id="2" xr3:uid="{00000000-0010-0000-0300-000002000000}" name="Beschreibung" dataDxfId="271"/>
  </tableColumns>
  <tableStyleInfo name="TableStyleLight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elle7" displayName="Tabelle7" ref="B108:J112" totalsRowCount="1" headerRowDxfId="187" dataDxfId="185" totalsRowDxfId="186" headerRowBorderDxfId="295" tableBorderDxfId="294" totalsRowBorderDxfId="293">
  <autoFilter ref="B108:J111"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400-000001000000}" name="Landreisen" totalsRowLabel="Zwischenergebnis (Mobilität)" dataDxfId="205" totalsRowDxfId="204"/>
    <tableColumn id="2" xr3:uid="{00000000-0010-0000-0400-000002000000}" name="-" dataDxfId="203" totalsRowDxfId="202"/>
    <tableColumn id="3" xr3:uid="{00000000-0010-0000-0400-000003000000}" name="Anzahl" dataDxfId="201" totalsRowDxfId="200"/>
    <tableColumn id="4" xr3:uid="{00000000-0010-0000-0400-000004000000}" name="Einheit" dataDxfId="199" totalsRowDxfId="198"/>
    <tableColumn id="5" xr3:uid="{00000000-0010-0000-0400-000005000000}" name="--" dataDxfId="197" totalsRowDxfId="196"/>
    <tableColumn id="6" xr3:uid="{00000000-0010-0000-0400-000006000000}" name="---" dataDxfId="195" totalsRowDxfId="194"/>
    <tableColumn id="7" xr3:uid="{00000000-0010-0000-0400-000007000000}" name="Ergebnis _x000a_(kg CO2e / Jahr)" totalsRowFunction="sum" dataDxfId="193" totalsRowDxfId="192"/>
    <tableColumn id="8" xr3:uid="{00000000-0010-0000-0400-000008000000}" name="Annahmen zu Entfernungen" dataDxfId="191" totalsRowDxfId="190"/>
    <tableColumn id="9" xr3:uid="{00000000-0010-0000-0400-000009000000}" name="Quelle" dataDxfId="189" totalsRowDxfId="188"/>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elle8" displayName="Tabelle8" ref="B101:J103" totalsRowCount="1" headerRowDxfId="208" dataDxfId="206" totalsRowDxfId="207" headerRowBorderDxfId="292" tableBorderDxfId="291">
  <autoFilter ref="B101:J102" xr:uid="{00000000-0009-0000-0100-000008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500-000001000000}" name="Landreisen" totalsRowLabel="Summe (Privat-PWK)" dataDxfId="226" totalsRowDxfId="225"/>
    <tableColumn id="2" xr3:uid="{00000000-0010-0000-0500-000002000000}" name="Typ" dataDxfId="224" totalsRowDxfId="223"/>
    <tableColumn id="3" xr3:uid="{00000000-0010-0000-0500-000003000000}" name="Gefahrene Kilometer" dataDxfId="222" totalsRowDxfId="221"/>
    <tableColumn id="4" xr3:uid="{00000000-0010-0000-0500-000004000000}" name="Annahme Entfernung _x000a_(km / Jahr)" dataDxfId="220" totalsRowDxfId="219"/>
    <tableColumn id="5" xr3:uid="{00000000-0010-0000-0500-000005000000}" name="Hin- &amp; Rückfahrt (km / Jahr)" dataDxfId="218" totalsRowDxfId="217"/>
    <tableColumn id="6" xr3:uid="{00000000-0010-0000-0500-000006000000}" name="Emissionsfaktor _x000a_(kg CO2e / Pkm) " dataDxfId="216" totalsRowDxfId="215"/>
    <tableColumn id="7" xr3:uid="{00000000-0010-0000-0500-000007000000}" name="Ergebnis _x000a_(kg CO2e / Jahr)" totalsRowFunction="sum" dataDxfId="214" totalsRowDxfId="213">
      <calculatedColumnFormula>Tabelle8[Gefahrene Kilometer]*Tabelle8[Emissionsfaktor 
(kg CO2e / Pkm) ]</calculatedColumnFormula>
    </tableColumn>
    <tableColumn id="8" xr3:uid="{00000000-0010-0000-0500-000008000000}" name="Annahmen zu Entfernungen" dataDxfId="212" totalsRowDxfId="211"/>
    <tableColumn id="9" xr3:uid="{00000000-0010-0000-0500-000009000000}" name="Quelle" dataDxfId="210" totalsRowDxfId="209"/>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Geschäftsreisen_Gesamt" displayName="Geschäftsreisen_Gesamt" ref="B179:H184" totalsRowCount="1" headerRowDxfId="151" dataDxfId="149" totalsRowDxfId="150" headerRowBorderDxfId="290" tableBorderDxfId="289" totalsRowBorderDxfId="288">
  <autoFilter ref="B179:H183" xr:uid="{00000000-0009-0000-0100-000003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600-000001000000}" name="Bereich" totalsRowLabel="THG-Emissionen durch Geschäftsreisen (gesamt)" dataDxfId="165" totalsRowDxfId="164"/>
    <tableColumn id="2" xr3:uid="{00000000-0010-0000-0600-000002000000}" name="Beschreibung" dataDxfId="163" totalsRowDxfId="162"/>
    <tableColumn id="3" xr3:uid="{00000000-0010-0000-0600-000003000000}" name="-" dataDxfId="161" totalsRowDxfId="160"/>
    <tableColumn id="4" xr3:uid="{00000000-0010-0000-0600-000004000000}" name="--" dataDxfId="159" totalsRowDxfId="158"/>
    <tableColumn id="5" xr3:uid="{00000000-0010-0000-0600-000005000000}" name="---" dataDxfId="157" totalsRowDxfId="156"/>
    <tableColumn id="6" xr3:uid="{00000000-0010-0000-0600-000006000000}" name="----" dataDxfId="155" totalsRowDxfId="154"/>
    <tableColumn id="7" xr3:uid="{00000000-0010-0000-0600-000007000000}" name="Ergebnis _x000a_[kg CO2e / Jahr]" totalsRowFunction="sum" dataDxfId="153" totalsRowDxfId="152"/>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7000000}" name="MA_mobi_gesamt" displayName="MA_mobi_gesamt" ref="B70:F74" totalsRowCount="1" headerRowDxfId="115" dataDxfId="113" totalsRowDxfId="114" headerRowBorderDxfId="310" tableBorderDxfId="309" totalsRowBorderDxfId="308">
  <tableColumns count="5">
    <tableColumn id="5" xr3:uid="{00000000-0010-0000-0700-000005000000}" name="Verkehrsmittel" totalsRowLabel="Summe (Mitarbeitendenmobilität)" dataDxfId="125" totalsRowDxfId="124"/>
    <tableColumn id="1" xr3:uid="{00000000-0010-0000-0700-000001000000}" name="-" dataDxfId="123" totalsRowDxfId="122"/>
    <tableColumn id="2" xr3:uid="{00000000-0010-0000-0700-000002000000}" name="Gesamte Entfernung _x000a_(Hin-&amp; Zurück): Pkm / Jahr" totalsRowFunction="sum" dataDxfId="121" totalsRowDxfId="120">
      <calculatedColumnFormula>+G53</calculatedColumnFormula>
    </tableColumn>
    <tableColumn id="3" xr3:uid="{00000000-0010-0000-0700-000003000000}" name="Emissionsfaktor _x000a_(kg CO2e / Pkm )" dataDxfId="119" totalsRowDxfId="118"/>
    <tableColumn id="4" xr3:uid="{00000000-0010-0000-0700-000004000000}" name="Ergebnis _x000a_(kg CO2e / Jahr)" totalsRowFunction="sum" dataDxfId="117" totalsRowDxfId="116">
      <calculatedColumnFormula>IFERROR(MA_mobi_gesamt[[#This Row],[Gesamte Entfernung 
(Hin-&amp; Zurück): Pkm / Jahr]]*MA_mobi_gesamt[[#This Row],[Emissionsfaktor 
(kg CO2e / Pkm )]]/1000,"k.A.")</calculatedColumnFormula>
    </tableColumn>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8000000}" name="Pendelverkehr" displayName="Pendelverkehr" ref="B37:K47" totalsRowCount="1" headerRowDxfId="128" dataDxfId="126" totalsRowDxfId="127" headerRowBorderDxfId="307" tableBorderDxfId="306" totalsRowBorderDxfId="305">
  <autoFilter ref="B37:K46" xr:uid="{00000000-0009-0000-0100-00000A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10">
    <tableColumn id="1" xr3:uid="{00000000-0010-0000-0800-000001000000}" name="Entfernung Wohnort" totalsRowLabel="Ergebnis" dataDxfId="148" totalsRowDxfId="147"/>
    <tableColumn id="2" xr3:uid="{00000000-0010-0000-0800-000002000000}" name="Mitarbeitendenmobilität" dataDxfId="146" totalsRowDxfId="145"/>
    <tableColumn id="3" xr3:uid="{00000000-0010-0000-0800-000003000000}" name="Aufteilung in (%) der Mitarbeiter*innen" totalsRowFunction="sum" dataDxfId="144" totalsRowDxfId="143"/>
    <tableColumn id="4" xr3:uid="{00000000-0010-0000-0800-000004000000}" name="Angenomme Entfernung _x000a_(One-way) " totalsRowLabel="=&gt; hier sollten 100% stehen!" dataDxfId="142" totalsRowDxfId="141"/>
    <tableColumn id="5" xr3:uid="{00000000-0010-0000-0800-000005000000}" name="-" dataDxfId="140" totalsRowDxfId="139"/>
    <tableColumn id="6" xr3:uid="{00000000-0010-0000-0800-000006000000}" name="Zufußgehen %" dataDxfId="138" totalsRowDxfId="137"/>
    <tableColumn id="7" xr3:uid="{00000000-0010-0000-0800-000007000000}" name="E-Bike %" dataDxfId="136" totalsRowDxfId="135"/>
    <tableColumn id="8" xr3:uid="{00000000-0010-0000-0800-000008000000}" name="Fahrrad %" dataDxfId="134" totalsRowDxfId="133"/>
    <tableColumn id="9" xr3:uid="{00000000-0010-0000-0800-000009000000}" name="ÖPNV %" dataDxfId="132" totalsRowDxfId="131"/>
    <tableColumn id="10" xr3:uid="{00000000-0010-0000-0800-00000A000000}" name="Pkw %" dataDxfId="130" totalsRowDxfId="129"/>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9000000}" name="pat_notf_heli" displayName="pat_notf_heli" ref="B19:J21" totalsRowCount="1" headerRowDxfId="94" dataDxfId="92" totalsRowDxfId="93" tableBorderDxfId="287">
  <autoFilter ref="B19:J20" xr:uid="{00000000-0009-0000-0100-00001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900-000001000000}" name="Flugzeugtyp" totalsRowLabel="Summe (luftgebundene Notfallkontakte)" dataDxfId="112" totalsRowDxfId="111"/>
    <tableColumn id="2" xr3:uid="{00000000-0010-0000-0900-000002000000}" name="Erläuterung Flugzeugtyp" dataDxfId="110" totalsRowDxfId="109"/>
    <tableColumn id="3" xr3:uid="{00000000-0010-0000-0900-000003000000}" name="Anzahl (Notfallpatienten)" totalsRowFunction="sum" dataDxfId="108" totalsRowDxfId="107"/>
    <tableColumn id="4" xr3:uid="{00000000-0010-0000-0900-000004000000}" name="Annahme Entfernung pro Einsatz (= pro Patient:in) [km]" dataDxfId="106" totalsRowDxfId="105"/>
    <tableColumn id="5" xr3:uid="{00000000-0010-0000-0900-000005000000}" name="Gesamte Distanz _x000a_[Pkm / Jahr]" dataDxfId="104" totalsRowDxfId="103">
      <calculatedColumnFormula>E20*pat_notf_heli[[#This Row],[Anzahl (Notfallpatienten)]]</calculatedColumnFormula>
    </tableColumn>
    <tableColumn id="6" xr3:uid="{00000000-0010-0000-0900-000006000000}" name="Emissionsfaktor _x000a_[kg CO2e / Pkm]" dataDxfId="102" totalsRowDxfId="101"/>
    <tableColumn id="7" xr3:uid="{00000000-0010-0000-0900-000007000000}" name="Ergebnis _x000a_[kg CO2e / Jahr]" totalsRowFunction="sum" dataDxfId="100" totalsRowDxfId="99">
      <calculatedColumnFormula>pat_notf_heli[[#This Row],[Gesamte Distanz 
'[Pkm / Jahr']]]*pat_notf_heli[[#This Row],[Emissionsfaktor 
'[kg CO2e / Pkm']]]</calculatedColumnFormula>
    </tableColumn>
    <tableColumn id="8" xr3:uid="{00000000-0010-0000-0900-000008000000}" name="Annahmen zu Entfernungen und Verbräuchen" dataDxfId="98" totalsRowDxfId="97"/>
    <tableColumn id="9" xr3:uid="{00000000-0010-0000-0900-000009000000}" name="Quelle" dataDxfId="96" totalsRowDxfId="95"/>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A000000}" name="Tabelle27" displayName="Tabelle27" ref="B26:M36" totalsRowShown="0" headerRowDxfId="79" dataDxfId="78">
  <autoFilter ref="B26:M36" xr:uid="{00000000-0009-0000-0100-00001B000000}"/>
  <tableColumns count="12">
    <tableColumn id="1" xr3:uid="{00000000-0010-0000-0A00-000001000000}" name="PLZ-Bereich" dataDxfId="91"/>
    <tableColumn id="2" xr3:uid="{00000000-0010-0000-0A00-000002000000}" name="Gebiet 0" dataDxfId="90"/>
    <tableColumn id="3" xr3:uid="{00000000-0010-0000-0A00-000003000000}" name="Gebiet 1" dataDxfId="89"/>
    <tableColumn id="4" xr3:uid="{00000000-0010-0000-0A00-000004000000}" name="Gebiet 2" dataDxfId="88"/>
    <tableColumn id="5" xr3:uid="{00000000-0010-0000-0A00-000005000000}" name="Gebiet 3" dataDxfId="87"/>
    <tableColumn id="6" xr3:uid="{00000000-0010-0000-0A00-000006000000}" name="Gebiet 4" dataDxfId="86"/>
    <tableColumn id="7" xr3:uid="{00000000-0010-0000-0A00-000007000000}" name="Gebiet 5" dataDxfId="85"/>
    <tableColumn id="8" xr3:uid="{00000000-0010-0000-0A00-000008000000}" name="Gebiet 6" dataDxfId="84"/>
    <tableColumn id="9" xr3:uid="{00000000-0010-0000-0A00-000009000000}" name="Gebiet 7" dataDxfId="83"/>
    <tableColumn id="10" xr3:uid="{00000000-0010-0000-0A00-00000A000000}" name="Gebiet 8" dataDxfId="82"/>
    <tableColumn id="11" xr3:uid="{00000000-0010-0000-0A00-00000B000000}" name="Gebiet 9" dataDxfId="81"/>
    <tableColumn id="12" xr3:uid="{00000000-0010-0000-0A00-00000C000000}" name="PLZ-Bereich: Zentrale Stadt" dataDxfId="80"/>
  </tableColumns>
  <tableStyleInfo name="TableStyleLight4"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B000000}" name="pat_inl_fahrten" displayName="pat_inl_fahrten" ref="B41:G52" totalsRowCount="1" headerRowDxfId="65" dataDxfId="63" totalsRowDxfId="64" headerRowBorderDxfId="286" tableBorderDxfId="285" totalsRowBorderDxfId="284">
  <tableColumns count="6">
    <tableColumn id="1" xr3:uid="{00000000-0010-0000-0B00-000001000000}" name="Postleitzahlbereich" totalsRowLabel="Summe" dataDxfId="77" totalsRowDxfId="76"/>
    <tableColumn id="6" xr3:uid="{00000000-0010-0000-0B00-000006000000}" name="-" dataDxfId="75" totalsRowDxfId="74"/>
    <tableColumn id="2" xr3:uid="{00000000-0010-0000-0B00-000002000000}" name="Anzahl der Besuche (ambulant &amp; stationär durch Patient:innen)" totalsRowFunction="sum" dataDxfId="73" totalsRowDxfId="72"/>
    <tableColumn id="3" xr3:uid="{00000000-0010-0000-0B00-000003000000}" name="Anteil [%]" totalsRowFunction="sum" dataDxfId="71" totalsRowDxfId="70">
      <calculatedColumnFormula>IFERROR(pat_inl_fahrten[[#This Row],[Anzahl der Besuche (ambulant &amp; stationär durch Patient:innen)]]/pat_inl_fahrten[[#Totals],[Anzahl der Besuche (ambulant &amp; stationär durch Patient:innen)]],"k.A.")</calculatedColumnFormula>
    </tableColumn>
    <tableColumn id="4" xr3:uid="{00000000-0010-0000-0B00-000004000000}" name="Angenommene Entfernung _x000a_One-way [km]" dataDxfId="69" totalsRowDxfId="68">
      <calculatedColumnFormula>INDEX(OFFSET(Tabelle27[PLZ-Bereich],0,MATCH(pat_inl_fahrten[[#This Row],[Postleitzahlbereich]],Tabelle27[PLZ-Bereich],0)),MATCH(D39,C26:L26,0))</calculatedColumnFormula>
    </tableColumn>
    <tableColumn id="5" xr3:uid="{00000000-0010-0000-0B00-000005000000}" name="Gesamtdistanzen Regelkontakte [Pkm]" totalsRowFunction="sum" dataDxfId="67" totalsRowDxfId="66">
      <calculatedColumnFormula>pat_inl_fahrten[[#This Row],[Anzahl der Besuche (ambulant &amp; stationär durch Patient:innen)]]*pat_inl_fahrten[[#This Row],[Angenommene Entfernung 
One-way '[km']]]*2</calculatedColumnFormula>
    </tableColumn>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0C000000}" name="Pat_ausl_ergeb" displayName="Pat_ausl_ergeb" ref="B118:J124" totalsRowCount="1" headerRowDxfId="28" dataDxfId="282" totalsRowDxfId="281" headerRowBorderDxfId="283">
  <autoFilter ref="B118:J123" xr:uid="{00000000-0009-0000-0100-00001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C00-000001000000}" name="Herkundskontinent" totalsRowLabel="Ergebnis" dataDxfId="35" totalsRowDxfId="10"/>
    <tableColumn id="2" xr3:uid="{00000000-0010-0000-0C00-000002000000}" name="Zielland" dataDxfId="34" totalsRowDxfId="9"/>
    <tableColumn id="3" xr3:uid="{00000000-0010-0000-0C00-000003000000}" name="Anzahl Flüge" totalsRowFunction="sum" dataDxfId="33" totalsRowDxfId="8">
      <calculatedColumnFormula>SUMIFS(Pat_ausl_Flüge[Anzahl der Besuche (ambulant &amp; stationär durch Patient:innen)],Pat_ausl_Flüge[Region (Zuordnung)],Pat_ausl_ergeb[[#This Row],[Zielland]])</calculatedColumnFormula>
    </tableColumn>
    <tableColumn id="4" xr3:uid="{00000000-0010-0000-0C00-000004000000}" name="Annahme Entfernung One-Way [km]" dataDxfId="32" totalsRowDxfId="7"/>
    <tableColumn id="5" xr3:uid="{00000000-0010-0000-0C00-000005000000}" name="Gesamte Distanz _x000a_[Pkm / Jahr]" dataDxfId="31" totalsRowDxfId="6">
      <calculatedColumnFormula>Pat_ausl_ergeb[[#This Row],[Anzahl Flüge]]*Pat_ausl_ergeb[[#This Row],[Annahme Entfernung One-Way '[km']]]*2</calculatedColumnFormula>
    </tableColumn>
    <tableColumn id="6" xr3:uid="{00000000-0010-0000-0C00-000006000000}" name="Emissionsfaktor _x000a_[kg CO2e / Pkm]" dataDxfId="30" totalsRowDxfId="5"/>
    <tableColumn id="7" xr3:uid="{00000000-0010-0000-0C00-000007000000}" name="Ergebnis _x000a_[kg CO2e / Jahr]" totalsRowFunction="sum" dataDxfId="29" totalsRowDxfId="4">
      <calculatedColumnFormula>Pat_ausl_ergeb[[#This Row],[Gesamte Distanz 
'[Pkm / Jahr']]]*Pat_ausl_ergeb[[#This Row],[Emissionsfaktor 
'[kg CO2e / Pkm']]]</calculatedColumnFormula>
    </tableColumn>
    <tableColumn id="8" xr3:uid="{00000000-0010-0000-0C00-000008000000}" name="Annahmen zu Entfernungen (CAFOGES)" dataDxfId="1" totalsRowDxfId="3"/>
    <tableColumn id="9" xr3:uid="{00000000-0010-0000-0C00-000009000000}" name="Quelle" dataDxfId="0" totalsRowDxfId="2"/>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0D000000}" name="Pat_ausl_Flüge" displayName="Pat_ausl_Flüge" ref="B61:E115" totalsRowShown="0" headerRowDxfId="37" dataDxfId="36">
  <autoFilter ref="B61:E115" xr:uid="{00000000-0009-0000-0100-00001E000000}"/>
  <tableColumns count="4">
    <tableColumn id="1" xr3:uid="{00000000-0010-0000-0D00-000001000000}" name="Land (Wohnsitz)" dataDxfId="41"/>
    <tableColumn id="4" xr3:uid="{00000000-0010-0000-0D00-000004000000}" name="Region (Zuordnung)" dataDxfId="40"/>
    <tableColumn id="3" xr3:uid="{00000000-0010-0000-0D00-000003000000}" name="Anzahl der Besuche (ambulant &amp; stationär durch Patient:innen)" dataDxfId="39"/>
    <tableColumn id="2" xr3:uid="{00000000-0010-0000-0D00-000002000000}" name="Zusatzinfo" dataDxfId="38"/>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E000000}" name="pat_inl_ergeb" displayName="pat_inl_ergeb" ref="B55:J57" totalsRowCount="1" headerRowDxfId="44" dataDxfId="42" totalsRowDxfId="43" headerRowBorderDxfId="280" tableBorderDxfId="279">
  <autoFilter ref="B55:J56" xr:uid="{00000000-0009-0000-0100-000004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E00-000001000000}" name="Verkehrsmittel" totalsRowLabel="Ergebnis" dataDxfId="62" totalsRowDxfId="61"/>
    <tableColumn id="2" xr3:uid="{00000000-0010-0000-0E00-000002000000}" name="-" dataDxfId="60" totalsRowDxfId="59"/>
    <tableColumn id="3" xr3:uid="{00000000-0010-0000-0E00-000003000000}" name="Distanzen Regelkontakte [km]" dataDxfId="58" totalsRowDxfId="57">
      <calculatedColumnFormula>pat_inl_fahrten[[#Totals],[Gesamtdistanzen Regelkontakte '[Pkm']]]</calculatedColumnFormula>
    </tableColumn>
    <tableColumn id="4" xr3:uid="{00000000-0010-0000-0E00-000004000000}" name="Emissionsfaktor PKW_x000a_[kg CO2e / km]" dataDxfId="56" totalsRowDxfId="55"/>
    <tableColumn id="5" xr3:uid="{00000000-0010-0000-0E00-000005000000}" name="--" dataDxfId="54" totalsRowDxfId="53"/>
    <tableColumn id="6" xr3:uid="{00000000-0010-0000-0E00-000006000000}" name="---" dataDxfId="52" totalsRowDxfId="51"/>
    <tableColumn id="7" xr3:uid="{00000000-0010-0000-0E00-000007000000}" name="Ergebnis _x000a_[kg CO2e / Jahr]" totalsRowFunction="sum" dataDxfId="50" totalsRowDxfId="49">
      <calculatedColumnFormula>D56*E56</calculatedColumnFormula>
    </tableColumn>
    <tableColumn id="8" xr3:uid="{00000000-0010-0000-0E00-000008000000}" name="Annahmen zu Entfernungen" dataDxfId="48" totalsRowDxfId="47"/>
    <tableColumn id="9" xr3:uid="{00000000-0010-0000-0E00-000009000000}" name="Quelle" dataDxfId="46" totalsRowDxfId="45"/>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F000000}" name="pat_mobi_gesamt" displayName="pat_mobi_gesamt" ref="B128:H132" totalsRowCount="1" headerRowDxfId="13" dataDxfId="11" totalsRowDxfId="12" headerRowBorderDxfId="278" tableBorderDxfId="277" totalsRowBorderDxfId="276">
  <autoFilter ref="B128:H131" xr:uid="{00000000-0009-0000-0100-00000B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F00-000001000000}" name="Bereich" totalsRowLabel="THG-Emissionen durch Patient*innen-Mobilität (gesamt)" dataDxfId="27" totalsRowDxfId="26"/>
    <tableColumn id="2" xr3:uid="{00000000-0010-0000-0F00-000002000000}" name="Beschreibung" dataDxfId="25" totalsRowDxfId="24"/>
    <tableColumn id="3" xr3:uid="{00000000-0010-0000-0F00-000003000000}" name="-" dataDxfId="23" totalsRowDxfId="22"/>
    <tableColumn id="4" xr3:uid="{00000000-0010-0000-0F00-000004000000}" name="--" dataDxfId="21" totalsRowDxfId="20"/>
    <tableColumn id="5" xr3:uid="{00000000-0010-0000-0F00-000005000000}" name="---" dataDxfId="19" totalsRowDxfId="18"/>
    <tableColumn id="6" xr3:uid="{00000000-0010-0000-0F00-000006000000}" name="----" dataDxfId="17" totalsRowDxfId="16"/>
    <tableColumn id="7" xr3:uid="{00000000-0010-0000-0F00-000007000000}" name="Ergebnis _x000a_[kg CO2e / Jahr]" totalsRowFunction="sum" dataDxfId="15" totalsRowDxfId="14"/>
  </tableColumns>
  <tableStyleInfo name="TableStyleLight1" showFirstColumn="0" showLastColumn="0" showRowStripes="1" showColumnStripes="0"/>
</table>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4.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5"/>
  <sheetViews>
    <sheetView zoomScale="93" zoomScaleNormal="100" workbookViewId="0">
      <selection activeCell="A2" sqref="A2:J2"/>
    </sheetView>
  </sheetViews>
  <sheetFormatPr baseColWidth="10" defaultColWidth="11.5" defaultRowHeight="13" x14ac:dyDescent="0.15"/>
  <cols>
    <col min="1" max="1" width="3.5" style="15" customWidth="1"/>
    <col min="2" max="2" width="10.5" style="15" bestFit="1" customWidth="1"/>
    <col min="3" max="3" width="32.5" style="15" bestFit="1" customWidth="1"/>
    <col min="4" max="4" width="25.5" style="15" bestFit="1" customWidth="1"/>
    <col min="5" max="5" width="16.83203125" style="15" bestFit="1" customWidth="1"/>
    <col min="6" max="6" width="21" style="30" customWidth="1"/>
    <col min="7" max="7" width="18.5" style="30" customWidth="1"/>
    <col min="8" max="8" width="48.83203125" style="15" customWidth="1"/>
    <col min="9" max="9" width="3.5" style="15" customWidth="1"/>
    <col min="10" max="10" width="5.5" style="83" customWidth="1"/>
    <col min="11" max="16384" width="11.5" style="15"/>
  </cols>
  <sheetData>
    <row r="1" spans="1:10" ht="12.75" customHeight="1" thickBot="1" x14ac:dyDescent="0.2"/>
    <row r="2" spans="1:10" ht="12.75" customHeight="1" thickBot="1" x14ac:dyDescent="0.2">
      <c r="A2" s="104" t="s">
        <v>267</v>
      </c>
      <c r="B2" s="96"/>
      <c r="C2" s="96"/>
      <c r="D2" s="96"/>
      <c r="E2" s="96"/>
      <c r="F2" s="96"/>
      <c r="G2" s="96"/>
      <c r="H2" s="96"/>
      <c r="I2" s="96"/>
      <c r="J2" s="105"/>
    </row>
    <row r="3" spans="1:10" ht="12.75" customHeight="1" thickBot="1" x14ac:dyDescent="0.2">
      <c r="A3" s="14"/>
      <c r="B3" s="106" t="s">
        <v>210</v>
      </c>
      <c r="C3" s="106"/>
      <c r="D3" s="106"/>
      <c r="E3" s="106"/>
      <c r="F3" s="106"/>
      <c r="G3" s="106"/>
      <c r="H3" s="106"/>
    </row>
    <row r="4" spans="1:10" ht="12.75" customHeight="1" x14ac:dyDescent="0.15">
      <c r="A4" s="14"/>
      <c r="B4" s="164" t="s">
        <v>276</v>
      </c>
      <c r="C4" s="165"/>
      <c r="D4" s="165"/>
      <c r="E4" s="165"/>
      <c r="F4" s="165"/>
      <c r="G4" s="165"/>
      <c r="H4" s="166"/>
    </row>
    <row r="5" spans="1:10" ht="12.75" customHeight="1" x14ac:dyDescent="0.15">
      <c r="A5" s="14"/>
      <c r="B5" s="167"/>
      <c r="C5" s="168"/>
      <c r="D5" s="168"/>
      <c r="E5" s="168"/>
      <c r="F5" s="168"/>
      <c r="G5" s="168"/>
      <c r="H5" s="169"/>
    </row>
    <row r="6" spans="1:10" ht="12.75" customHeight="1" x14ac:dyDescent="0.15">
      <c r="A6" s="14"/>
      <c r="B6" s="167"/>
      <c r="C6" s="168"/>
      <c r="D6" s="168"/>
      <c r="E6" s="168"/>
      <c r="F6" s="168"/>
      <c r="G6" s="168"/>
      <c r="H6" s="169"/>
    </row>
    <row r="7" spans="1:10" ht="12.75" customHeight="1" x14ac:dyDescent="0.15">
      <c r="A7" s="79"/>
      <c r="C7" s="111" t="s">
        <v>123</v>
      </c>
      <c r="D7" s="111"/>
      <c r="F7" s="2" t="s">
        <v>114</v>
      </c>
      <c r="G7" s="2" t="s">
        <v>131</v>
      </c>
      <c r="H7" s="16"/>
    </row>
    <row r="8" spans="1:10" ht="12.75" customHeight="1" x14ac:dyDescent="0.15">
      <c r="A8" s="79"/>
      <c r="B8" s="80"/>
      <c r="F8" s="107" t="s">
        <v>116</v>
      </c>
      <c r="G8" s="109" t="s">
        <v>116</v>
      </c>
      <c r="H8" s="16"/>
    </row>
    <row r="9" spans="1:10" ht="12.75" customHeight="1" x14ac:dyDescent="0.15">
      <c r="A9" s="14"/>
      <c r="B9" s="81"/>
      <c r="C9" s="76"/>
      <c r="D9" s="77"/>
      <c r="F9" s="107"/>
      <c r="G9" s="109"/>
      <c r="H9" s="16"/>
    </row>
    <row r="10" spans="1:10" ht="12.75" customHeight="1" x14ac:dyDescent="0.15">
      <c r="A10" s="14"/>
      <c r="B10" s="81"/>
      <c r="C10" s="76"/>
      <c r="D10" s="78"/>
      <c r="F10" s="107"/>
      <c r="G10" s="109"/>
      <c r="H10" s="16"/>
    </row>
    <row r="11" spans="1:10" ht="12.75" customHeight="1" x14ac:dyDescent="0.15">
      <c r="A11" s="14"/>
      <c r="B11" s="70"/>
      <c r="F11" s="107"/>
      <c r="G11" s="109"/>
      <c r="H11" s="16"/>
    </row>
    <row r="12" spans="1:10" ht="12.75" customHeight="1" thickBot="1" x14ac:dyDescent="0.2">
      <c r="A12" s="14"/>
      <c r="B12" s="71"/>
      <c r="C12" s="17"/>
      <c r="D12" s="3"/>
      <c r="E12" s="17"/>
      <c r="F12" s="108"/>
      <c r="G12" s="110"/>
      <c r="H12" s="42" t="s">
        <v>124</v>
      </c>
    </row>
    <row r="13" spans="1:10" ht="9" customHeight="1" thickBot="1" x14ac:dyDescent="0.2">
      <c r="A13" s="14"/>
      <c r="F13" s="18"/>
      <c r="G13" s="18"/>
    </row>
    <row r="14" spans="1:10" ht="16" customHeight="1" thickBot="1" x14ac:dyDescent="0.25">
      <c r="A14" s="14"/>
      <c r="B14" s="284" t="s">
        <v>121</v>
      </c>
      <c r="C14" s="285"/>
      <c r="D14" s="285"/>
      <c r="E14" s="285"/>
      <c r="F14" s="285"/>
      <c r="G14" s="285"/>
      <c r="H14" s="286"/>
    </row>
    <row r="15" spans="1:10" ht="14" customHeight="1" thickBot="1" x14ac:dyDescent="0.25">
      <c r="A15" s="14"/>
      <c r="B15" s="284" t="s">
        <v>117</v>
      </c>
      <c r="C15" s="285"/>
      <c r="D15" s="285"/>
      <c r="E15" s="285"/>
      <c r="F15" s="284" t="s">
        <v>129</v>
      </c>
      <c r="G15" s="285"/>
      <c r="H15" s="286"/>
    </row>
    <row r="16" spans="1:10" ht="16" x14ac:dyDescent="0.15">
      <c r="A16" s="14"/>
      <c r="B16" s="240" t="s">
        <v>281</v>
      </c>
      <c r="C16" s="241" t="s">
        <v>118</v>
      </c>
      <c r="D16" s="242"/>
      <c r="E16" s="243" t="s">
        <v>282</v>
      </c>
      <c r="F16" s="244" t="s">
        <v>119</v>
      </c>
      <c r="G16" s="245"/>
      <c r="H16" s="246" t="s">
        <v>239</v>
      </c>
    </row>
    <row r="17" spans="1:8" ht="30" customHeight="1" thickBot="1" x14ac:dyDescent="0.2">
      <c r="A17" s="14"/>
      <c r="B17" s="247"/>
      <c r="C17" s="248"/>
      <c r="D17" s="248"/>
      <c r="E17" s="249"/>
      <c r="F17" s="250" t="s">
        <v>120</v>
      </c>
      <c r="G17" s="251" t="s">
        <v>283</v>
      </c>
      <c r="H17" s="252"/>
    </row>
    <row r="18" spans="1:8" ht="18" customHeight="1" thickBot="1" x14ac:dyDescent="0.25">
      <c r="A18" s="14"/>
      <c r="B18" s="253" t="s">
        <v>284</v>
      </c>
      <c r="C18" s="254"/>
      <c r="D18" s="254"/>
      <c r="E18" s="254"/>
      <c r="F18" s="254"/>
      <c r="G18" s="255"/>
      <c r="H18" s="256" t="s">
        <v>213</v>
      </c>
    </row>
    <row r="19" spans="1:8" ht="16" x14ac:dyDescent="0.2">
      <c r="A19" s="14"/>
      <c r="B19" s="257">
        <v>2</v>
      </c>
      <c r="C19" s="195" t="s">
        <v>235</v>
      </c>
      <c r="D19" s="258"/>
      <c r="E19" s="259">
        <v>0.51744000000000012</v>
      </c>
      <c r="F19" s="260"/>
      <c r="G19" s="261">
        <f>E19*F19</f>
        <v>0</v>
      </c>
      <c r="H19" s="262"/>
    </row>
    <row r="20" spans="1:8" ht="16" x14ac:dyDescent="0.2">
      <c r="A20" s="14"/>
      <c r="B20" s="257">
        <v>5</v>
      </c>
      <c r="C20" s="195" t="s">
        <v>235</v>
      </c>
      <c r="D20" s="187"/>
      <c r="E20" s="259">
        <v>1.2936000000000001</v>
      </c>
      <c r="F20" s="263"/>
      <c r="G20" s="261">
        <f>E20*F20</f>
        <v>0</v>
      </c>
      <c r="H20" s="262"/>
    </row>
    <row r="21" spans="1:8" ht="17" thickBot="1" x14ac:dyDescent="0.25">
      <c r="A21" s="14"/>
      <c r="B21" s="257">
        <v>10</v>
      </c>
      <c r="C21" s="195" t="s">
        <v>235</v>
      </c>
      <c r="D21" s="264"/>
      <c r="E21" s="259">
        <v>2.5872000000000002</v>
      </c>
      <c r="F21" s="265"/>
      <c r="G21" s="266">
        <f>E21*F21</f>
        <v>0</v>
      </c>
      <c r="H21" s="262"/>
    </row>
    <row r="22" spans="1:8" ht="14" customHeight="1" thickBot="1" x14ac:dyDescent="0.25">
      <c r="A22" s="14"/>
      <c r="B22" s="267" t="s">
        <v>285</v>
      </c>
      <c r="C22" s="268"/>
      <c r="D22" s="268"/>
      <c r="E22" s="268"/>
      <c r="F22" s="268"/>
      <c r="G22" s="269"/>
      <c r="H22" s="262" t="s">
        <v>237</v>
      </c>
    </row>
    <row r="23" spans="1:8" ht="16" x14ac:dyDescent="0.2">
      <c r="B23" s="257">
        <v>1</v>
      </c>
      <c r="C23" s="195" t="s">
        <v>234</v>
      </c>
      <c r="D23" s="258"/>
      <c r="E23" s="270">
        <v>0.75</v>
      </c>
      <c r="F23" s="260"/>
      <c r="G23" s="271">
        <f t="shared" ref="G23:G33" si="0">E23*F23</f>
        <v>0</v>
      </c>
      <c r="H23" s="262"/>
    </row>
    <row r="24" spans="1:8" ht="18" customHeight="1" x14ac:dyDescent="0.2">
      <c r="A24" s="14"/>
      <c r="B24" s="257">
        <v>2</v>
      </c>
      <c r="C24" s="195" t="s">
        <v>236</v>
      </c>
      <c r="D24" s="187"/>
      <c r="E24" s="270">
        <v>1.5</v>
      </c>
      <c r="F24" s="272"/>
      <c r="G24" s="261">
        <f t="shared" si="0"/>
        <v>0</v>
      </c>
      <c r="H24" s="273"/>
    </row>
    <row r="25" spans="1:8" ht="16" x14ac:dyDescent="0.2">
      <c r="A25" s="14"/>
      <c r="B25" s="257">
        <v>3</v>
      </c>
      <c r="C25" s="195" t="s">
        <v>236</v>
      </c>
      <c r="D25" s="187"/>
      <c r="E25" s="270">
        <v>2.25</v>
      </c>
      <c r="F25" s="263"/>
      <c r="G25" s="261">
        <f t="shared" si="0"/>
        <v>0</v>
      </c>
      <c r="H25" s="273"/>
    </row>
    <row r="26" spans="1:8" ht="16" x14ac:dyDescent="0.2">
      <c r="A26" s="14"/>
      <c r="B26" s="257">
        <v>5</v>
      </c>
      <c r="C26" s="195" t="s">
        <v>236</v>
      </c>
      <c r="D26" s="187"/>
      <c r="E26" s="270">
        <v>3.75</v>
      </c>
      <c r="F26" s="263"/>
      <c r="G26" s="261">
        <f t="shared" si="0"/>
        <v>0</v>
      </c>
      <c r="H26" s="273"/>
    </row>
    <row r="27" spans="1:8" ht="17" customHeight="1" x14ac:dyDescent="0.2">
      <c r="A27" s="14"/>
      <c r="B27" s="257">
        <v>10</v>
      </c>
      <c r="C27" s="195" t="s">
        <v>236</v>
      </c>
      <c r="D27" s="187"/>
      <c r="E27" s="270">
        <v>7.5</v>
      </c>
      <c r="F27" s="272"/>
      <c r="G27" s="261">
        <f t="shared" si="0"/>
        <v>0</v>
      </c>
      <c r="H27" s="273"/>
    </row>
    <row r="28" spans="1:8" ht="16" x14ac:dyDescent="0.2">
      <c r="A28" s="14"/>
      <c r="B28" s="257">
        <v>20</v>
      </c>
      <c r="C28" s="195" t="s">
        <v>236</v>
      </c>
      <c r="D28" s="187"/>
      <c r="E28" s="270">
        <v>15</v>
      </c>
      <c r="F28" s="263"/>
      <c r="G28" s="261">
        <f t="shared" si="0"/>
        <v>0</v>
      </c>
      <c r="H28" s="273"/>
    </row>
    <row r="29" spans="1:8" ht="15.75" customHeight="1" x14ac:dyDescent="0.2">
      <c r="A29" s="14"/>
      <c r="B29" s="257">
        <v>40</v>
      </c>
      <c r="C29" s="195" t="s">
        <v>236</v>
      </c>
      <c r="D29" s="187"/>
      <c r="E29" s="270">
        <v>30</v>
      </c>
      <c r="F29" s="263"/>
      <c r="G29" s="261">
        <f t="shared" si="0"/>
        <v>0</v>
      </c>
      <c r="H29" s="273"/>
    </row>
    <row r="30" spans="1:8" ht="16" x14ac:dyDescent="0.2">
      <c r="A30" s="14"/>
      <c r="B30" s="257">
        <v>50</v>
      </c>
      <c r="C30" s="195" t="s">
        <v>236</v>
      </c>
      <c r="D30" s="187"/>
      <c r="E30" s="270">
        <v>37.5</v>
      </c>
      <c r="F30" s="263"/>
      <c r="G30" s="261">
        <f t="shared" si="0"/>
        <v>0</v>
      </c>
      <c r="H30" s="273"/>
    </row>
    <row r="31" spans="1:8" ht="16" x14ac:dyDescent="0.2">
      <c r="A31" s="14"/>
      <c r="B31" s="257">
        <v>300</v>
      </c>
      <c r="C31" s="195" t="s">
        <v>236</v>
      </c>
      <c r="D31" s="187"/>
      <c r="E31" s="270">
        <v>225</v>
      </c>
      <c r="F31" s="263"/>
      <c r="G31" s="261">
        <f t="shared" si="0"/>
        <v>0</v>
      </c>
      <c r="H31" s="273"/>
    </row>
    <row r="32" spans="1:8" ht="18" customHeight="1" x14ac:dyDescent="0.2">
      <c r="A32" s="14"/>
      <c r="B32" s="274" t="s">
        <v>238</v>
      </c>
      <c r="C32" s="195" t="s">
        <v>236</v>
      </c>
      <c r="D32" s="187"/>
      <c r="E32" s="270">
        <v>450</v>
      </c>
      <c r="F32" s="265"/>
      <c r="G32" s="266">
        <f t="shared" si="0"/>
        <v>0</v>
      </c>
      <c r="H32" s="273"/>
    </row>
    <row r="33" spans="1:11" ht="16" customHeight="1" thickBot="1" x14ac:dyDescent="0.25">
      <c r="A33" s="14"/>
      <c r="B33" s="275" t="s">
        <v>233</v>
      </c>
      <c r="C33" s="276" t="s">
        <v>236</v>
      </c>
      <c r="D33" s="187"/>
      <c r="E33" s="277">
        <v>450</v>
      </c>
      <c r="F33" s="265"/>
      <c r="G33" s="266">
        <f t="shared" si="0"/>
        <v>0</v>
      </c>
      <c r="H33" s="273"/>
    </row>
    <row r="34" spans="1:11" ht="17" thickBot="1" x14ac:dyDescent="0.25">
      <c r="A34" s="14"/>
      <c r="B34" s="278"/>
      <c r="C34" s="279"/>
      <c r="D34" s="279"/>
      <c r="E34" s="279"/>
      <c r="F34" s="280" t="s">
        <v>122</v>
      </c>
      <c r="G34" s="281">
        <f>SUM(G18:G33)</f>
        <v>0</v>
      </c>
      <c r="H34" s="282" t="s">
        <v>124</v>
      </c>
    </row>
    <row r="35" spans="1:11" ht="16" x14ac:dyDescent="0.2">
      <c r="A35" s="14"/>
      <c r="B35" s="195"/>
      <c r="C35" s="195"/>
      <c r="D35" s="195"/>
      <c r="E35" s="195"/>
      <c r="F35" s="283"/>
      <c r="G35" s="283"/>
      <c r="H35" s="195"/>
    </row>
    <row r="36" spans="1:11" x14ac:dyDescent="0.15">
      <c r="A36" s="14"/>
    </row>
    <row r="37" spans="1:11" x14ac:dyDescent="0.15">
      <c r="A37" s="14"/>
      <c r="H37" s="83"/>
      <c r="I37" s="84"/>
      <c r="K37" s="85"/>
    </row>
    <row r="38" spans="1:11" x14ac:dyDescent="0.15">
      <c r="A38" s="14"/>
      <c r="H38" s="83"/>
      <c r="I38" s="84"/>
      <c r="K38" s="85"/>
    </row>
    <row r="39" spans="1:11" x14ac:dyDescent="0.15">
      <c r="A39" s="14"/>
      <c r="H39" s="83"/>
      <c r="I39" s="84"/>
      <c r="K39" s="85"/>
    </row>
    <row r="40" spans="1:11" x14ac:dyDescent="0.15">
      <c r="A40" s="14"/>
      <c r="G40" s="82"/>
      <c r="H40" s="83"/>
      <c r="I40" s="84"/>
      <c r="K40" s="85"/>
    </row>
    <row r="41" spans="1:11" x14ac:dyDescent="0.15">
      <c r="A41" s="14"/>
      <c r="H41" s="83"/>
      <c r="I41" s="84"/>
      <c r="K41" s="85"/>
    </row>
    <row r="42" spans="1:11" x14ac:dyDescent="0.15">
      <c r="A42" s="14"/>
      <c r="H42" s="83"/>
      <c r="I42" s="84"/>
      <c r="K42" s="85"/>
    </row>
    <row r="43" spans="1:11" x14ac:dyDescent="0.15">
      <c r="A43" s="14"/>
      <c r="H43" s="83"/>
      <c r="I43" s="84"/>
      <c r="K43" s="85"/>
    </row>
    <row r="44" spans="1:11" x14ac:dyDescent="0.15">
      <c r="A44" s="14"/>
      <c r="H44" s="83"/>
      <c r="I44" s="84"/>
      <c r="K44" s="85"/>
    </row>
    <row r="45" spans="1:11" x14ac:dyDescent="0.15">
      <c r="A45" s="14"/>
      <c r="B45" s="86"/>
    </row>
  </sheetData>
  <sheetProtection selectLockedCells="1"/>
  <mergeCells count="17">
    <mergeCell ref="B4:H6"/>
    <mergeCell ref="A2:J2"/>
    <mergeCell ref="B3:H3"/>
    <mergeCell ref="F8:F12"/>
    <mergeCell ref="G8:G12"/>
    <mergeCell ref="C7:D7"/>
    <mergeCell ref="B14:H14"/>
    <mergeCell ref="B15:E15"/>
    <mergeCell ref="F15:H15"/>
    <mergeCell ref="B22:G22"/>
    <mergeCell ref="B18:G18"/>
    <mergeCell ref="H16:H17"/>
    <mergeCell ref="B16:B17"/>
    <mergeCell ref="C16:C17"/>
    <mergeCell ref="D16:D17"/>
    <mergeCell ref="E16:E17"/>
    <mergeCell ref="F16:G1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86"/>
  <sheetViews>
    <sheetView zoomScale="65" zoomScaleNormal="68" workbookViewId="0">
      <selection activeCell="B7" sqref="B7"/>
    </sheetView>
  </sheetViews>
  <sheetFormatPr baseColWidth="10" defaultColWidth="11.5" defaultRowHeight="13" x14ac:dyDescent="0.15"/>
  <cols>
    <col min="1" max="1" width="11.5" style="15"/>
    <col min="2" max="2" width="46.5" style="15" customWidth="1"/>
    <col min="3" max="3" width="21.83203125" style="15" customWidth="1"/>
    <col min="4" max="4" width="32.5" style="15" bestFit="1" customWidth="1"/>
    <col min="5" max="5" width="21.5" style="29" customWidth="1"/>
    <col min="6" max="6" width="27.83203125" style="29" customWidth="1"/>
    <col min="7" max="7" width="18.5" style="15" bestFit="1" customWidth="1"/>
    <col min="8" max="8" width="38.83203125" style="15" bestFit="1" customWidth="1"/>
    <col min="9" max="9" width="36.83203125" style="15" bestFit="1" customWidth="1"/>
    <col min="10" max="10" width="11.5" style="15"/>
    <col min="11" max="11" width="31.83203125" style="15" customWidth="1"/>
    <col min="12" max="16" width="11.5" style="15"/>
    <col min="17" max="17" width="51.5" style="15" customWidth="1"/>
    <col min="18" max="16384" width="11.5" style="15"/>
  </cols>
  <sheetData>
    <row r="1" spans="1:20" ht="12.75" customHeight="1" thickBot="1" x14ac:dyDescent="0.2">
      <c r="E1" s="15"/>
      <c r="F1" s="15"/>
      <c r="G1" s="30"/>
      <c r="H1" s="30"/>
      <c r="L1" s="30"/>
      <c r="M1" s="30"/>
    </row>
    <row r="2" spans="1:20" ht="18" customHeight="1" thickBot="1" x14ac:dyDescent="0.2">
      <c r="A2" s="31"/>
      <c r="B2" s="96" t="s">
        <v>267</v>
      </c>
      <c r="C2" s="96"/>
      <c r="D2" s="96"/>
      <c r="E2" s="96"/>
      <c r="F2" s="96"/>
      <c r="G2" s="96"/>
      <c r="H2" s="96"/>
      <c r="I2" s="96"/>
      <c r="J2" s="96"/>
      <c r="K2" s="96"/>
      <c r="L2" s="96"/>
      <c r="M2" s="32"/>
      <c r="N2" s="33"/>
    </row>
    <row r="3" spans="1:20" ht="15" customHeight="1" thickBot="1" x14ac:dyDescent="0.2">
      <c r="A3" s="14"/>
      <c r="B3" s="97" t="s">
        <v>204</v>
      </c>
      <c r="C3" s="97"/>
      <c r="D3" s="97"/>
      <c r="E3" s="97"/>
      <c r="F3" s="97"/>
      <c r="G3" s="97"/>
      <c r="H3" s="97"/>
      <c r="I3" s="97"/>
      <c r="J3" s="97"/>
      <c r="K3" s="97"/>
      <c r="L3" s="97"/>
    </row>
    <row r="4" spans="1:20" ht="12.75" customHeight="1" x14ac:dyDescent="0.2">
      <c r="B4" s="376" t="s">
        <v>293</v>
      </c>
      <c r="C4" s="377"/>
      <c r="D4" s="377"/>
      <c r="E4" s="377"/>
      <c r="F4" s="377"/>
      <c r="G4" s="377"/>
      <c r="H4" s="377"/>
      <c r="I4" s="377"/>
      <c r="J4" s="377"/>
      <c r="K4" s="377"/>
      <c r="L4" s="378"/>
      <c r="P4" s="28"/>
      <c r="Q4" s="28"/>
      <c r="R4" s="28"/>
      <c r="S4" s="28"/>
      <c r="T4" s="28"/>
    </row>
    <row r="5" spans="1:20" ht="12.75" customHeight="1" x14ac:dyDescent="0.2">
      <c r="B5" s="379"/>
      <c r="C5" s="380"/>
      <c r="D5" s="380"/>
      <c r="E5" s="380"/>
      <c r="F5" s="380"/>
      <c r="G5" s="380"/>
      <c r="H5" s="380"/>
      <c r="I5" s="380"/>
      <c r="J5" s="380"/>
      <c r="K5" s="380"/>
      <c r="L5" s="381"/>
      <c r="P5" s="28"/>
      <c r="Q5" s="28"/>
      <c r="R5" s="28"/>
      <c r="S5" s="28"/>
      <c r="T5" s="28"/>
    </row>
    <row r="6" spans="1:20" ht="12.75" customHeight="1" x14ac:dyDescent="0.2">
      <c r="B6" s="379"/>
      <c r="C6" s="380"/>
      <c r="D6" s="380"/>
      <c r="E6" s="380"/>
      <c r="F6" s="380"/>
      <c r="G6" s="380"/>
      <c r="H6" s="380"/>
      <c r="I6" s="380"/>
      <c r="J6" s="380"/>
      <c r="K6" s="380"/>
      <c r="L6" s="381"/>
      <c r="P6" s="28"/>
      <c r="Q6" s="28"/>
      <c r="R6" s="28"/>
      <c r="S6" s="28"/>
      <c r="T6" s="28"/>
    </row>
    <row r="7" spans="1:20" s="382" customFormat="1" ht="18" customHeight="1" x14ac:dyDescent="0.2">
      <c r="B7" s="383" t="s">
        <v>126</v>
      </c>
      <c r="D7" s="384" t="s">
        <v>114</v>
      </c>
      <c r="E7" s="384"/>
      <c r="H7" s="384" t="s">
        <v>115</v>
      </c>
      <c r="I7" s="382" t="s">
        <v>167</v>
      </c>
      <c r="K7" s="385"/>
      <c r="L7" s="386"/>
      <c r="P7" s="387"/>
      <c r="Q7" s="387"/>
      <c r="R7" s="387"/>
      <c r="S7" s="387"/>
      <c r="T7" s="387"/>
    </row>
    <row r="8" spans="1:20" ht="17" customHeight="1" x14ac:dyDescent="0.2">
      <c r="B8" s="34"/>
      <c r="C8" s="10"/>
      <c r="D8" s="98" t="s">
        <v>116</v>
      </c>
      <c r="E8" s="11"/>
      <c r="F8" s="12"/>
      <c r="G8" s="12"/>
      <c r="H8" s="101" t="s">
        <v>116</v>
      </c>
      <c r="I8" s="113" t="s">
        <v>124</v>
      </c>
      <c r="K8" s="18"/>
      <c r="L8" s="35"/>
      <c r="P8" s="28"/>
      <c r="Q8" s="28"/>
      <c r="R8" s="28"/>
      <c r="S8" s="28"/>
      <c r="T8" s="28"/>
    </row>
    <row r="9" spans="1:20" ht="12.75" customHeight="1" x14ac:dyDescent="0.2">
      <c r="B9" s="34"/>
      <c r="C9" s="10"/>
      <c r="D9" s="99"/>
      <c r="E9" s="11"/>
      <c r="F9" s="12"/>
      <c r="G9" s="12"/>
      <c r="H9" s="102"/>
      <c r="I9" s="113"/>
      <c r="K9" s="18"/>
      <c r="L9" s="35"/>
      <c r="P9" s="28"/>
      <c r="Q9" s="28"/>
      <c r="R9" s="28"/>
      <c r="S9" s="28"/>
      <c r="T9" s="28"/>
    </row>
    <row r="10" spans="1:20" ht="12.75" customHeight="1" x14ac:dyDescent="0.2">
      <c r="B10" s="34"/>
      <c r="C10" s="10"/>
      <c r="D10" s="99"/>
      <c r="E10" s="11"/>
      <c r="F10" s="12"/>
      <c r="G10" s="12"/>
      <c r="H10" s="102"/>
      <c r="I10" s="113"/>
      <c r="K10" s="18"/>
      <c r="L10" s="35"/>
      <c r="P10" s="28"/>
      <c r="Q10" s="28"/>
      <c r="R10" s="28"/>
      <c r="S10" s="28"/>
      <c r="T10" s="28"/>
    </row>
    <row r="11" spans="1:20" ht="9" customHeight="1" x14ac:dyDescent="0.2">
      <c r="B11" s="34"/>
      <c r="C11" s="10"/>
      <c r="D11" s="99"/>
      <c r="E11" s="11"/>
      <c r="F11" s="12"/>
      <c r="G11" s="12"/>
      <c r="H11" s="102"/>
      <c r="I11" s="113"/>
      <c r="K11" s="18"/>
      <c r="L11" s="35"/>
      <c r="P11" s="28"/>
      <c r="Q11" s="28"/>
      <c r="R11" s="28"/>
      <c r="S11" s="28"/>
      <c r="T11" s="28"/>
    </row>
    <row r="12" spans="1:20" ht="19" customHeight="1" thickBot="1" x14ac:dyDescent="0.25">
      <c r="B12" s="36"/>
      <c r="C12" s="37"/>
      <c r="D12" s="100"/>
      <c r="E12" s="38"/>
      <c r="F12" s="39"/>
      <c r="G12" s="39"/>
      <c r="H12" s="103"/>
      <c r="I12" s="114"/>
      <c r="J12" s="17"/>
      <c r="K12" s="40"/>
      <c r="L12" s="41"/>
      <c r="P12" s="28"/>
      <c r="Q12" s="28"/>
      <c r="R12" s="28"/>
      <c r="S12" s="28"/>
      <c r="T12" s="28"/>
    </row>
    <row r="13" spans="1:20" ht="9" hidden="1" customHeight="1" x14ac:dyDescent="0.2">
      <c r="E13" s="15"/>
      <c r="F13" s="15"/>
      <c r="P13" s="28"/>
      <c r="Q13" s="28"/>
      <c r="R13" s="28"/>
      <c r="S13" s="28"/>
      <c r="T13" s="28"/>
    </row>
    <row r="14" spans="1:20" ht="9" hidden="1" customHeight="1" x14ac:dyDescent="0.2">
      <c r="E14" s="15"/>
      <c r="F14" s="15"/>
      <c r="P14" s="28"/>
      <c r="Q14" s="28"/>
      <c r="R14" s="28"/>
      <c r="S14" s="28"/>
      <c r="T14" s="28"/>
    </row>
    <row r="15" spans="1:20" s="4" customFormat="1" ht="9" hidden="1" customHeight="1" thickBot="1" x14ac:dyDescent="0.2">
      <c r="E15" s="5"/>
      <c r="F15" s="5"/>
    </row>
    <row r="16" spans="1:20" customFormat="1" ht="27" customHeight="1" thickBot="1" x14ac:dyDescent="0.3">
      <c r="A16" s="126" t="s">
        <v>243</v>
      </c>
      <c r="B16" s="127"/>
      <c r="C16" s="127"/>
      <c r="D16" s="127"/>
      <c r="E16" s="127"/>
      <c r="F16" s="127"/>
      <c r="G16" s="127"/>
      <c r="H16" s="127"/>
      <c r="I16" s="127"/>
      <c r="J16" s="127"/>
      <c r="K16" s="127"/>
      <c r="L16" s="127"/>
      <c r="M16" s="128"/>
    </row>
    <row r="17" spans="1:15" customFormat="1" ht="15.75" hidden="1" customHeight="1" x14ac:dyDescent="0.2">
      <c r="A17" s="4"/>
      <c r="B17" s="4"/>
      <c r="C17" s="4"/>
      <c r="D17" s="4"/>
      <c r="E17" s="5"/>
      <c r="F17" s="5"/>
      <c r="G17" s="4"/>
      <c r="H17" s="4"/>
      <c r="I17" s="4"/>
      <c r="J17" s="4"/>
      <c r="K17" s="4"/>
      <c r="L17" s="4"/>
      <c r="M17" s="4"/>
    </row>
    <row r="18" spans="1:15" ht="23" x14ac:dyDescent="0.25">
      <c r="A18" s="117" t="s">
        <v>265</v>
      </c>
      <c r="B18" s="118"/>
      <c r="C18" s="118"/>
      <c r="D18" s="119"/>
      <c r="E18" s="24"/>
      <c r="F18" s="24"/>
      <c r="G18" s="24"/>
      <c r="H18" s="24"/>
      <c r="I18" s="24"/>
      <c r="J18" s="24"/>
      <c r="K18" s="24"/>
      <c r="L18" s="23"/>
      <c r="M18" s="25"/>
    </row>
    <row r="19" spans="1:15" customFormat="1" ht="15.75" customHeight="1" x14ac:dyDescent="0.2">
      <c r="A19" s="4"/>
      <c r="B19" s="4"/>
      <c r="C19" s="4"/>
      <c r="D19" s="4"/>
      <c r="E19" s="5"/>
      <c r="F19" s="5"/>
      <c r="G19" s="4"/>
      <c r="H19" s="4"/>
      <c r="I19" s="4"/>
      <c r="J19" s="4"/>
      <c r="K19" s="4"/>
      <c r="L19" s="4"/>
      <c r="M19" s="4"/>
    </row>
    <row r="20" spans="1:15" customFormat="1" ht="15.75" customHeight="1" x14ac:dyDescent="0.2">
      <c r="A20" s="4"/>
      <c r="B20" s="170" t="s">
        <v>146</v>
      </c>
      <c r="C20" s="170" t="s">
        <v>149</v>
      </c>
      <c r="D20" s="171" t="s">
        <v>132</v>
      </c>
      <c r="E20" s="171" t="s">
        <v>161</v>
      </c>
      <c r="F20" s="4"/>
      <c r="G20" s="5"/>
      <c r="H20" s="5"/>
      <c r="I20" s="4"/>
      <c r="J20" s="4"/>
      <c r="K20" s="4"/>
      <c r="L20" s="4"/>
      <c r="M20" s="4"/>
      <c r="N20" s="4"/>
      <c r="O20" s="4"/>
    </row>
    <row r="21" spans="1:15" customFormat="1" ht="15.75" customHeight="1" x14ac:dyDescent="0.2">
      <c r="A21" s="4"/>
      <c r="B21" s="172" t="s">
        <v>50</v>
      </c>
      <c r="C21" s="172" t="s">
        <v>30</v>
      </c>
      <c r="D21" s="173"/>
      <c r="E21" s="174"/>
      <c r="F21" s="4"/>
      <c r="G21" s="5"/>
      <c r="H21" s="5"/>
      <c r="I21" s="4"/>
      <c r="J21" s="4"/>
      <c r="K21" s="4"/>
      <c r="L21" s="4"/>
      <c r="M21" s="4"/>
      <c r="N21" s="4"/>
      <c r="O21" s="4"/>
    </row>
    <row r="22" spans="1:15" customFormat="1" ht="15.75" customHeight="1" x14ac:dyDescent="0.2">
      <c r="A22" s="4"/>
      <c r="B22" s="172" t="s">
        <v>51</v>
      </c>
      <c r="C22" s="172" t="s">
        <v>31</v>
      </c>
      <c r="D22" s="173"/>
      <c r="E22" s="174"/>
      <c r="F22" s="4"/>
      <c r="G22" s="5"/>
      <c r="H22" s="5"/>
      <c r="I22" s="4"/>
      <c r="J22" s="4"/>
      <c r="K22" s="4"/>
      <c r="L22" s="4"/>
      <c r="M22" s="4"/>
      <c r="N22" s="4"/>
      <c r="O22" s="4"/>
    </row>
    <row r="23" spans="1:15" customFormat="1" ht="15.75" customHeight="1" x14ac:dyDescent="0.2">
      <c r="A23" s="4"/>
      <c r="B23" s="172" t="s">
        <v>52</v>
      </c>
      <c r="C23" s="172" t="s">
        <v>33</v>
      </c>
      <c r="D23" s="173"/>
      <c r="E23" s="174"/>
      <c r="F23" s="4"/>
      <c r="G23" s="5"/>
      <c r="H23" s="5"/>
      <c r="I23" s="4"/>
      <c r="J23" s="4"/>
      <c r="K23" s="4"/>
      <c r="L23" s="4"/>
      <c r="M23" s="4"/>
      <c r="N23" s="4"/>
      <c r="O23" s="4"/>
    </row>
    <row r="24" spans="1:15" customFormat="1" ht="15.75" customHeight="1" x14ac:dyDescent="0.2">
      <c r="A24" s="4"/>
      <c r="B24" s="172" t="s">
        <v>53</v>
      </c>
      <c r="C24" s="172" t="s">
        <v>31</v>
      </c>
      <c r="D24" s="173"/>
      <c r="E24" s="174"/>
      <c r="F24" s="4"/>
      <c r="G24" s="5"/>
      <c r="H24" s="5"/>
      <c r="I24" s="4"/>
      <c r="J24" s="4"/>
      <c r="K24" s="4"/>
      <c r="L24" s="4"/>
      <c r="M24" s="4"/>
      <c r="N24" s="4"/>
      <c r="O24" s="4"/>
    </row>
    <row r="25" spans="1:15" customFormat="1" ht="15.75" customHeight="1" x14ac:dyDescent="0.2">
      <c r="A25" s="4"/>
      <c r="B25" s="172" t="s">
        <v>54</v>
      </c>
      <c r="C25" s="172" t="s">
        <v>32</v>
      </c>
      <c r="D25" s="173"/>
      <c r="E25" s="174"/>
      <c r="F25" s="4"/>
      <c r="G25" s="5"/>
      <c r="H25" s="5"/>
      <c r="I25" s="4"/>
      <c r="J25" s="4"/>
      <c r="K25" s="4"/>
      <c r="L25" s="4"/>
      <c r="M25" s="4"/>
      <c r="N25" s="4"/>
      <c r="O25" s="4"/>
    </row>
    <row r="26" spans="1:15" customFormat="1" ht="15.75" customHeight="1" x14ac:dyDescent="0.2">
      <c r="A26" s="4"/>
      <c r="B26" s="172" t="s">
        <v>55</v>
      </c>
      <c r="C26" s="172" t="s">
        <v>30</v>
      </c>
      <c r="D26" s="173"/>
      <c r="E26" s="174"/>
      <c r="F26" s="4"/>
      <c r="G26" s="5"/>
      <c r="H26" s="5"/>
      <c r="I26" s="4"/>
      <c r="J26" s="4"/>
      <c r="K26" s="4"/>
      <c r="L26" s="4"/>
      <c r="M26" s="4"/>
      <c r="N26" s="4"/>
      <c r="O26" s="4"/>
    </row>
    <row r="27" spans="1:15" customFormat="1" ht="15.75" customHeight="1" x14ac:dyDescent="0.2">
      <c r="A27" s="4"/>
      <c r="B27" s="172" t="s">
        <v>56</v>
      </c>
      <c r="C27" s="172" t="s">
        <v>31</v>
      </c>
      <c r="D27" s="173"/>
      <c r="E27" s="174"/>
      <c r="F27" s="4"/>
      <c r="G27" s="5"/>
      <c r="H27" s="5"/>
      <c r="I27" s="4"/>
      <c r="J27" s="4"/>
      <c r="K27" s="4"/>
      <c r="L27" s="4"/>
      <c r="M27" s="4"/>
      <c r="N27" s="4"/>
      <c r="O27" s="4"/>
    </row>
    <row r="28" spans="1:15" customFormat="1" ht="15.75" customHeight="1" x14ac:dyDescent="0.2">
      <c r="A28" s="4"/>
      <c r="B28" s="172" t="s">
        <v>58</v>
      </c>
      <c r="C28" s="172" t="s">
        <v>32</v>
      </c>
      <c r="D28" s="173"/>
      <c r="E28" s="174"/>
      <c r="F28" s="4"/>
      <c r="G28" s="5"/>
      <c r="H28" s="5"/>
      <c r="I28" s="4"/>
      <c r="J28" s="4"/>
      <c r="K28" s="4"/>
      <c r="L28" s="4"/>
      <c r="M28" s="4"/>
      <c r="N28" s="4"/>
      <c r="O28" s="4"/>
    </row>
    <row r="29" spans="1:15" customFormat="1" ht="15.75" customHeight="1" x14ac:dyDescent="0.2">
      <c r="A29" s="4"/>
      <c r="B29" s="172" t="s">
        <v>59</v>
      </c>
      <c r="C29" s="172" t="s">
        <v>59</v>
      </c>
      <c r="D29" s="173"/>
      <c r="E29" s="174"/>
      <c r="F29" s="4"/>
      <c r="G29" s="5"/>
      <c r="H29" s="5"/>
      <c r="I29" s="4"/>
      <c r="J29" s="4"/>
      <c r="K29" s="4"/>
      <c r="L29" s="4"/>
      <c r="M29" s="4"/>
      <c r="N29" s="4"/>
      <c r="O29" s="4"/>
    </row>
    <row r="30" spans="1:15" customFormat="1" ht="15.75" customHeight="1" x14ac:dyDescent="0.2">
      <c r="A30" s="4"/>
      <c r="B30" s="172" t="s">
        <v>60</v>
      </c>
      <c r="C30" s="172" t="s">
        <v>32</v>
      </c>
      <c r="D30" s="173"/>
      <c r="E30" s="174"/>
      <c r="F30" s="4"/>
      <c r="G30" s="5"/>
      <c r="H30" s="5"/>
      <c r="I30" s="4"/>
      <c r="J30" s="4"/>
      <c r="K30" s="4"/>
      <c r="L30" s="4"/>
      <c r="M30" s="4"/>
      <c r="N30" s="4"/>
      <c r="O30" s="4"/>
    </row>
    <row r="31" spans="1:15" customFormat="1" ht="15.75" customHeight="1" x14ac:dyDescent="0.2">
      <c r="A31" s="4"/>
      <c r="B31" s="172" t="s">
        <v>61</v>
      </c>
      <c r="C31" s="172" t="s">
        <v>32</v>
      </c>
      <c r="D31" s="173"/>
      <c r="E31" s="174"/>
      <c r="F31" s="4"/>
      <c r="G31" s="5"/>
      <c r="H31" s="5"/>
      <c r="I31" s="4"/>
      <c r="J31" s="4"/>
      <c r="K31" s="4"/>
      <c r="L31" s="4"/>
      <c r="M31" s="4"/>
      <c r="N31" s="4"/>
      <c r="O31" s="4"/>
    </row>
    <row r="32" spans="1:15" customFormat="1" ht="15.75" customHeight="1" x14ac:dyDescent="0.2">
      <c r="A32" s="4"/>
      <c r="B32" s="172" t="s">
        <v>62</v>
      </c>
      <c r="C32" s="172" t="s">
        <v>32</v>
      </c>
      <c r="D32" s="173"/>
      <c r="E32" s="174"/>
      <c r="F32" s="4"/>
      <c r="G32" s="5"/>
      <c r="H32" s="5"/>
      <c r="I32" s="4"/>
      <c r="J32" s="4"/>
      <c r="K32" s="4"/>
      <c r="L32" s="4"/>
      <c r="M32" s="4"/>
      <c r="N32" s="4"/>
      <c r="O32" s="4"/>
    </row>
    <row r="33" spans="1:15" customFormat="1" ht="15.75" customHeight="1" x14ac:dyDescent="0.2">
      <c r="A33" s="4"/>
      <c r="B33" s="172" t="s">
        <v>63</v>
      </c>
      <c r="C33" s="172" t="s">
        <v>31</v>
      </c>
      <c r="D33" s="173"/>
      <c r="E33" s="174"/>
      <c r="F33" s="4"/>
      <c r="G33" s="5"/>
      <c r="H33" s="5"/>
      <c r="I33" s="4"/>
      <c r="J33" s="4"/>
      <c r="K33" s="4"/>
      <c r="L33" s="4"/>
      <c r="M33" s="4"/>
      <c r="N33" s="4"/>
      <c r="O33" s="4"/>
    </row>
    <row r="34" spans="1:15" customFormat="1" ht="15.75" customHeight="1" x14ac:dyDescent="0.2">
      <c r="A34" s="4"/>
      <c r="B34" s="172" t="s">
        <v>64</v>
      </c>
      <c r="C34" s="172" t="s">
        <v>32</v>
      </c>
      <c r="D34" s="173"/>
      <c r="E34" s="174"/>
      <c r="F34" s="4"/>
      <c r="G34" s="5"/>
      <c r="H34" s="5"/>
      <c r="I34" s="4"/>
      <c r="J34" s="4"/>
      <c r="K34" s="4"/>
      <c r="L34" s="4"/>
      <c r="M34" s="4"/>
      <c r="N34" s="4"/>
      <c r="O34" s="4"/>
    </row>
    <row r="35" spans="1:15" customFormat="1" ht="15.75" customHeight="1" x14ac:dyDescent="0.2">
      <c r="A35" s="4"/>
      <c r="B35" s="172" t="s">
        <v>65</v>
      </c>
      <c r="C35" s="172" t="s">
        <v>31</v>
      </c>
      <c r="D35" s="173"/>
      <c r="E35" s="174"/>
      <c r="F35" s="4"/>
      <c r="G35" s="5"/>
      <c r="H35" s="5"/>
      <c r="I35" s="4"/>
      <c r="J35" s="4"/>
      <c r="K35" s="4"/>
      <c r="L35" s="4"/>
      <c r="M35" s="4"/>
      <c r="N35" s="4"/>
      <c r="O35" s="4"/>
    </row>
    <row r="36" spans="1:15" customFormat="1" ht="15.75" customHeight="1" x14ac:dyDescent="0.2">
      <c r="A36" s="4"/>
      <c r="B36" s="172" t="s">
        <v>66</v>
      </c>
      <c r="C36" s="172" t="s">
        <v>32</v>
      </c>
      <c r="D36" s="173"/>
      <c r="E36" s="174"/>
      <c r="F36" s="4"/>
      <c r="G36" s="5"/>
      <c r="H36" s="5"/>
      <c r="I36" s="4"/>
      <c r="J36" s="4"/>
      <c r="K36" s="4"/>
      <c r="L36" s="4"/>
      <c r="M36" s="4"/>
      <c r="N36" s="4"/>
      <c r="O36" s="4"/>
    </row>
    <row r="37" spans="1:15" customFormat="1" ht="15.75" customHeight="1" x14ac:dyDescent="0.2">
      <c r="A37" s="4"/>
      <c r="B37" s="172" t="s">
        <v>67</v>
      </c>
      <c r="C37" s="172" t="s">
        <v>31</v>
      </c>
      <c r="D37" s="173"/>
      <c r="E37" s="174"/>
      <c r="F37" s="4"/>
      <c r="G37" s="5"/>
      <c r="H37" s="5"/>
      <c r="I37" s="4"/>
      <c r="J37" s="4"/>
      <c r="K37" s="4"/>
      <c r="L37" s="4"/>
      <c r="M37" s="4"/>
      <c r="N37" s="4"/>
      <c r="O37" s="4"/>
    </row>
    <row r="38" spans="1:15" customFormat="1" ht="15.75" customHeight="1" x14ac:dyDescent="0.2">
      <c r="A38" s="4"/>
      <c r="B38" s="172" t="s">
        <v>68</v>
      </c>
      <c r="C38" s="172" t="s">
        <v>30</v>
      </c>
      <c r="D38" s="173"/>
      <c r="E38" s="174"/>
      <c r="F38" s="4"/>
      <c r="G38" s="5"/>
      <c r="H38" s="5"/>
      <c r="I38" s="4"/>
      <c r="J38" s="4"/>
      <c r="K38" s="4"/>
      <c r="L38" s="4"/>
      <c r="M38" s="4"/>
      <c r="N38" s="4"/>
      <c r="O38" s="4"/>
    </row>
    <row r="39" spans="1:15" customFormat="1" ht="15.75" customHeight="1" x14ac:dyDescent="0.2">
      <c r="A39" s="4"/>
      <c r="B39" s="172" t="s">
        <v>69</v>
      </c>
      <c r="C39" s="172" t="s">
        <v>31</v>
      </c>
      <c r="D39" s="173"/>
      <c r="E39" s="174"/>
      <c r="F39" s="4"/>
      <c r="G39" s="5"/>
      <c r="H39" s="5"/>
      <c r="I39" s="4"/>
      <c r="J39" s="4"/>
      <c r="K39" s="4"/>
      <c r="L39" s="4"/>
      <c r="M39" s="4"/>
      <c r="N39" s="4"/>
      <c r="O39" s="4"/>
    </row>
    <row r="40" spans="1:15" customFormat="1" ht="15.75" customHeight="1" x14ac:dyDescent="0.2">
      <c r="A40" s="4"/>
      <c r="B40" s="172" t="s">
        <v>70</v>
      </c>
      <c r="C40" s="172" t="s">
        <v>30</v>
      </c>
      <c r="D40" s="173"/>
      <c r="E40" s="174"/>
      <c r="F40" s="4"/>
      <c r="G40" s="5"/>
      <c r="H40" s="5"/>
      <c r="I40" s="4"/>
      <c r="J40" s="4"/>
      <c r="K40" s="4"/>
      <c r="L40" s="4"/>
      <c r="M40" s="4"/>
      <c r="N40" s="4"/>
      <c r="O40" s="4"/>
    </row>
    <row r="41" spans="1:15" customFormat="1" ht="15.75" customHeight="1" x14ac:dyDescent="0.2">
      <c r="A41" s="4"/>
      <c r="B41" s="172" t="s">
        <v>148</v>
      </c>
      <c r="C41" s="172" t="s">
        <v>32</v>
      </c>
      <c r="D41" s="173"/>
      <c r="E41" s="174"/>
      <c r="F41" s="4"/>
      <c r="G41" s="5"/>
      <c r="H41" s="5"/>
      <c r="I41" s="4"/>
      <c r="J41" s="4"/>
      <c r="K41" s="4"/>
      <c r="L41" s="4"/>
      <c r="M41" s="4"/>
      <c r="N41" s="4"/>
      <c r="O41" s="4"/>
    </row>
    <row r="42" spans="1:15" customFormat="1" ht="15.75" customHeight="1" x14ac:dyDescent="0.2">
      <c r="A42" s="4"/>
      <c r="B42" s="172" t="s">
        <v>71</v>
      </c>
      <c r="C42" s="172" t="s">
        <v>32</v>
      </c>
      <c r="D42" s="173"/>
      <c r="E42" s="174"/>
      <c r="F42" s="4"/>
      <c r="G42" s="5"/>
      <c r="H42" s="5"/>
      <c r="I42" s="4"/>
      <c r="J42" s="4"/>
      <c r="K42" s="4"/>
      <c r="L42" s="4"/>
      <c r="M42" s="4"/>
      <c r="N42" s="4"/>
      <c r="O42" s="4"/>
    </row>
    <row r="43" spans="1:15" customFormat="1" ht="15.75" customHeight="1" x14ac:dyDescent="0.2">
      <c r="A43" s="4"/>
      <c r="B43" s="172" t="s">
        <v>73</v>
      </c>
      <c r="C43" s="172" t="s">
        <v>29</v>
      </c>
      <c r="D43" s="173"/>
      <c r="E43" s="174"/>
      <c r="F43" s="4"/>
      <c r="G43" s="5"/>
      <c r="H43" s="5"/>
      <c r="I43" s="4"/>
      <c r="J43" s="4"/>
      <c r="K43" s="4"/>
      <c r="L43" s="4"/>
      <c r="M43" s="4"/>
      <c r="N43" s="4"/>
      <c r="O43" s="4"/>
    </row>
    <row r="44" spans="1:15" customFormat="1" ht="15.75" customHeight="1" x14ac:dyDescent="0.2">
      <c r="A44" s="4"/>
      <c r="B44" s="172" t="s">
        <v>74</v>
      </c>
      <c r="C44" s="172" t="s">
        <v>31</v>
      </c>
      <c r="D44" s="173"/>
      <c r="E44" s="174"/>
      <c r="F44" s="4"/>
      <c r="G44" s="5"/>
      <c r="H44" s="5"/>
      <c r="I44" s="4"/>
      <c r="J44" s="4"/>
      <c r="K44" s="4"/>
      <c r="L44" s="4"/>
      <c r="M44" s="4"/>
      <c r="N44" s="4"/>
      <c r="O44" s="4"/>
    </row>
    <row r="45" spans="1:15" customFormat="1" ht="15.75" customHeight="1" x14ac:dyDescent="0.2">
      <c r="A45" s="4"/>
      <c r="B45" s="172" t="s">
        <v>141</v>
      </c>
      <c r="C45" s="172" t="s">
        <v>32</v>
      </c>
      <c r="D45" s="173"/>
      <c r="E45" s="174"/>
      <c r="F45" s="4"/>
      <c r="G45" s="5"/>
      <c r="H45" s="5"/>
      <c r="I45" s="4"/>
      <c r="J45" s="4"/>
      <c r="K45" s="4"/>
      <c r="L45" s="4"/>
      <c r="M45" s="4"/>
      <c r="N45" s="4"/>
      <c r="O45" s="4"/>
    </row>
    <row r="46" spans="1:15" customFormat="1" ht="15.75" customHeight="1" x14ac:dyDescent="0.2">
      <c r="A46" s="4"/>
      <c r="B46" s="172" t="s">
        <v>75</v>
      </c>
      <c r="C46" s="172" t="s">
        <v>31</v>
      </c>
      <c r="D46" s="173"/>
      <c r="E46" s="174"/>
      <c r="F46" s="4"/>
      <c r="G46" s="5"/>
      <c r="H46" s="5"/>
      <c r="I46" s="4"/>
      <c r="J46" s="4"/>
      <c r="K46" s="4"/>
      <c r="L46" s="4"/>
      <c r="M46" s="4"/>
      <c r="N46" s="4"/>
      <c r="O46" s="4"/>
    </row>
    <row r="47" spans="1:15" customFormat="1" ht="15.75" customHeight="1" x14ac:dyDescent="0.2">
      <c r="A47" s="4"/>
      <c r="B47" s="172" t="s">
        <v>77</v>
      </c>
      <c r="C47" s="172" t="s">
        <v>33</v>
      </c>
      <c r="D47" s="173"/>
      <c r="E47" s="174"/>
      <c r="F47" s="4"/>
      <c r="G47" s="5"/>
      <c r="H47" s="5"/>
      <c r="I47" s="4"/>
      <c r="J47" s="4"/>
      <c r="K47" s="4"/>
      <c r="L47" s="4"/>
      <c r="M47" s="4"/>
      <c r="N47" s="4"/>
      <c r="O47" s="4"/>
    </row>
    <row r="48" spans="1:15" customFormat="1" ht="15.75" customHeight="1" x14ac:dyDescent="0.2">
      <c r="A48" s="4"/>
      <c r="B48" s="172" t="s">
        <v>78</v>
      </c>
      <c r="C48" s="172" t="s">
        <v>32</v>
      </c>
      <c r="D48" s="173"/>
      <c r="E48" s="174"/>
      <c r="F48" s="4"/>
      <c r="G48" s="5"/>
      <c r="H48" s="5"/>
      <c r="I48" s="4"/>
      <c r="J48" s="4"/>
      <c r="K48" s="4"/>
      <c r="L48" s="4"/>
      <c r="M48" s="4"/>
      <c r="N48" s="4"/>
      <c r="O48" s="4"/>
    </row>
    <row r="49" spans="1:15" customFormat="1" ht="15.75" customHeight="1" x14ac:dyDescent="0.2">
      <c r="A49" s="4"/>
      <c r="B49" s="172" t="s">
        <v>79</v>
      </c>
      <c r="C49" s="172" t="s">
        <v>32</v>
      </c>
      <c r="D49" s="173"/>
      <c r="E49" s="174"/>
      <c r="F49" s="4"/>
      <c r="G49" s="5"/>
      <c r="H49" s="5"/>
      <c r="I49" s="4"/>
      <c r="J49" s="4"/>
      <c r="K49" s="4"/>
      <c r="L49" s="4"/>
      <c r="M49" s="4"/>
      <c r="N49" s="4"/>
      <c r="O49" s="4"/>
    </row>
    <row r="50" spans="1:15" customFormat="1" ht="15.75" customHeight="1" x14ac:dyDescent="0.2">
      <c r="A50" s="4"/>
      <c r="B50" s="172" t="s">
        <v>80</v>
      </c>
      <c r="C50" s="172" t="s">
        <v>32</v>
      </c>
      <c r="D50" s="173"/>
      <c r="E50" s="174"/>
      <c r="F50" s="4"/>
      <c r="G50" s="5"/>
      <c r="H50" s="5"/>
      <c r="I50" s="4"/>
      <c r="J50" s="4"/>
      <c r="K50" s="4"/>
      <c r="L50" s="4"/>
      <c r="M50" s="4"/>
      <c r="N50" s="4"/>
      <c r="O50" s="4"/>
    </row>
    <row r="51" spans="1:15" customFormat="1" ht="15.75" customHeight="1" x14ac:dyDescent="0.2">
      <c r="A51" s="4"/>
      <c r="B51" s="172" t="s">
        <v>81</v>
      </c>
      <c r="C51" s="172" t="s">
        <v>30</v>
      </c>
      <c r="D51" s="173"/>
      <c r="E51" s="174"/>
      <c r="F51" s="4"/>
      <c r="G51" s="5"/>
      <c r="H51" s="5"/>
      <c r="I51" s="4"/>
      <c r="J51" s="4"/>
      <c r="K51" s="4"/>
      <c r="L51" s="4"/>
      <c r="M51" s="4"/>
      <c r="N51" s="4"/>
      <c r="O51" s="4"/>
    </row>
    <row r="52" spans="1:15" customFormat="1" ht="15.75" customHeight="1" x14ac:dyDescent="0.2">
      <c r="A52" s="4"/>
      <c r="B52" s="172" t="s">
        <v>82</v>
      </c>
      <c r="C52" s="172" t="s">
        <v>32</v>
      </c>
      <c r="D52" s="173"/>
      <c r="E52" s="174"/>
      <c r="F52" s="4"/>
      <c r="G52" s="5"/>
      <c r="H52" s="5"/>
      <c r="I52" s="4"/>
      <c r="J52" s="4"/>
      <c r="K52" s="4"/>
      <c r="L52" s="4"/>
      <c r="M52" s="4"/>
      <c r="N52" s="4"/>
      <c r="O52" s="4"/>
    </row>
    <row r="53" spans="1:15" customFormat="1" ht="15.75" customHeight="1" x14ac:dyDescent="0.2">
      <c r="A53" s="4"/>
      <c r="B53" s="172" t="s">
        <v>83</v>
      </c>
      <c r="C53" s="172" t="s">
        <v>32</v>
      </c>
      <c r="D53" s="173"/>
      <c r="E53" s="174"/>
      <c r="F53" s="4"/>
      <c r="G53" s="5"/>
      <c r="H53" s="5"/>
      <c r="I53" s="4"/>
      <c r="J53" s="4"/>
      <c r="K53" s="4"/>
      <c r="L53" s="4"/>
      <c r="M53" s="4"/>
      <c r="N53" s="4"/>
      <c r="O53" s="4"/>
    </row>
    <row r="54" spans="1:15" customFormat="1" ht="15.75" customHeight="1" x14ac:dyDescent="0.2">
      <c r="A54" s="4"/>
      <c r="B54" s="172" t="s">
        <v>84</v>
      </c>
      <c r="C54" s="172" t="s">
        <v>31</v>
      </c>
      <c r="D54" s="173"/>
      <c r="E54" s="174"/>
      <c r="F54" s="4"/>
      <c r="G54" s="5"/>
      <c r="H54" s="5"/>
      <c r="I54" s="4"/>
      <c r="J54" s="4"/>
      <c r="K54" s="4"/>
      <c r="L54" s="4"/>
      <c r="M54" s="4"/>
      <c r="N54" s="4"/>
      <c r="O54" s="4"/>
    </row>
    <row r="55" spans="1:15" customFormat="1" ht="15.75" customHeight="1" x14ac:dyDescent="0.2">
      <c r="A55" s="4"/>
      <c r="B55" s="172" t="s">
        <v>85</v>
      </c>
      <c r="C55" s="172" t="s">
        <v>32</v>
      </c>
      <c r="D55" s="173"/>
      <c r="E55" s="174"/>
      <c r="F55" s="4"/>
      <c r="G55" s="5"/>
      <c r="H55" s="5"/>
      <c r="I55" s="4"/>
      <c r="J55" s="4"/>
      <c r="K55" s="4"/>
      <c r="L55" s="4"/>
      <c r="M55" s="4"/>
      <c r="N55" s="4"/>
      <c r="O55" s="4"/>
    </row>
    <row r="56" spans="1:15" customFormat="1" ht="15.75" customHeight="1" x14ac:dyDescent="0.2">
      <c r="A56" s="4"/>
      <c r="B56" s="172" t="s">
        <v>86</v>
      </c>
      <c r="C56" s="172" t="s">
        <v>31</v>
      </c>
      <c r="D56" s="173"/>
      <c r="E56" s="174"/>
      <c r="F56" s="4"/>
      <c r="G56" s="5"/>
      <c r="H56" s="5"/>
      <c r="I56" s="4"/>
      <c r="J56" s="4"/>
      <c r="K56" s="4"/>
      <c r="L56" s="4"/>
      <c r="M56" s="4"/>
      <c r="N56" s="4"/>
      <c r="O56" s="4"/>
    </row>
    <row r="57" spans="1:15" customFormat="1" ht="15.75" customHeight="1" x14ac:dyDescent="0.2">
      <c r="A57" s="4"/>
      <c r="B57" s="172" t="s">
        <v>87</v>
      </c>
      <c r="C57" s="172" t="s">
        <v>32</v>
      </c>
      <c r="D57" s="173"/>
      <c r="E57" s="174"/>
      <c r="F57" s="4"/>
      <c r="G57" s="5"/>
      <c r="H57" s="5"/>
      <c r="I57" s="4"/>
      <c r="J57" s="4"/>
      <c r="K57" s="4"/>
      <c r="L57" s="4"/>
      <c r="M57" s="4"/>
      <c r="N57" s="4"/>
      <c r="O57" s="4"/>
    </row>
    <row r="58" spans="1:15" customFormat="1" ht="15.75" customHeight="1" x14ac:dyDescent="0.2">
      <c r="A58" s="4"/>
      <c r="B58" s="172" t="s">
        <v>88</v>
      </c>
      <c r="C58" s="172" t="s">
        <v>32</v>
      </c>
      <c r="D58" s="173"/>
      <c r="E58" s="174"/>
      <c r="F58" s="4"/>
      <c r="G58" s="5"/>
      <c r="H58" s="5"/>
      <c r="I58" s="4"/>
      <c r="J58" s="4"/>
      <c r="K58" s="4"/>
      <c r="L58" s="4"/>
      <c r="M58" s="4"/>
      <c r="N58" s="4"/>
      <c r="O58" s="4"/>
    </row>
    <row r="59" spans="1:15" customFormat="1" ht="15.75" customHeight="1" x14ac:dyDescent="0.2">
      <c r="A59" s="4"/>
      <c r="B59" s="172" t="s">
        <v>89</v>
      </c>
      <c r="C59" s="172" t="s">
        <v>32</v>
      </c>
      <c r="D59" s="173"/>
      <c r="E59" s="174"/>
      <c r="F59" s="4"/>
      <c r="G59" s="5"/>
      <c r="H59" s="5"/>
      <c r="I59" s="4"/>
      <c r="J59" s="4"/>
      <c r="K59" s="4"/>
      <c r="L59" s="4"/>
      <c r="M59" s="4"/>
      <c r="N59" s="4"/>
      <c r="O59" s="4"/>
    </row>
    <row r="60" spans="1:15" customFormat="1" ht="15.75" customHeight="1" x14ac:dyDescent="0.2">
      <c r="A60" s="4"/>
      <c r="B60" s="172" t="s">
        <v>90</v>
      </c>
      <c r="C60" s="172" t="s">
        <v>31</v>
      </c>
      <c r="D60" s="173"/>
      <c r="E60" s="174"/>
      <c r="F60" s="4"/>
      <c r="G60" s="5"/>
      <c r="H60" s="5"/>
      <c r="I60" s="4"/>
      <c r="J60" s="4"/>
      <c r="K60" s="4"/>
      <c r="L60" s="4"/>
      <c r="M60" s="4"/>
      <c r="N60" s="4"/>
      <c r="O60" s="4"/>
    </row>
    <row r="61" spans="1:15" customFormat="1" ht="15.75" customHeight="1" x14ac:dyDescent="0.2">
      <c r="A61" s="4"/>
      <c r="B61" s="172" t="s">
        <v>92</v>
      </c>
      <c r="C61" s="172" t="s">
        <v>32</v>
      </c>
      <c r="D61" s="173"/>
      <c r="E61" s="174"/>
      <c r="F61" s="4"/>
      <c r="G61" s="5"/>
      <c r="H61" s="5"/>
      <c r="I61" s="4"/>
      <c r="J61" s="4"/>
      <c r="K61" s="4"/>
      <c r="L61" s="4"/>
      <c r="M61" s="4"/>
      <c r="N61" s="4"/>
      <c r="O61" s="4"/>
    </row>
    <row r="62" spans="1:15" customFormat="1" ht="15.75" customHeight="1" x14ac:dyDescent="0.2">
      <c r="A62" s="4"/>
      <c r="B62" s="172" t="s">
        <v>93</v>
      </c>
      <c r="C62" s="172" t="s">
        <v>32</v>
      </c>
      <c r="D62" s="173"/>
      <c r="E62" s="174"/>
      <c r="F62" s="4"/>
      <c r="G62" s="5"/>
      <c r="H62" s="5"/>
      <c r="I62" s="4"/>
      <c r="J62" s="4"/>
      <c r="K62" s="4"/>
      <c r="L62" s="4"/>
      <c r="M62" s="4"/>
      <c r="N62" s="4"/>
      <c r="O62" s="4"/>
    </row>
    <row r="63" spans="1:15" customFormat="1" ht="15.75" customHeight="1" x14ac:dyDescent="0.2">
      <c r="A63" s="4"/>
      <c r="B63" s="172" t="s">
        <v>94</v>
      </c>
      <c r="C63" s="172" t="s">
        <v>29</v>
      </c>
      <c r="D63" s="173"/>
      <c r="E63" s="174"/>
      <c r="F63" s="4"/>
      <c r="G63" s="5"/>
      <c r="H63" s="5"/>
      <c r="I63" s="4"/>
      <c r="J63" s="4"/>
      <c r="K63" s="4"/>
      <c r="L63" s="4"/>
      <c r="M63" s="4"/>
      <c r="N63" s="4"/>
      <c r="O63" s="4"/>
    </row>
    <row r="64" spans="1:15" customFormat="1" ht="15.75" customHeight="1" x14ac:dyDescent="0.2">
      <c r="A64" s="4"/>
      <c r="B64" s="172" t="s">
        <v>95</v>
      </c>
      <c r="C64" s="172" t="s">
        <v>31</v>
      </c>
      <c r="D64" s="173"/>
      <c r="E64" s="174"/>
      <c r="F64" s="4"/>
      <c r="G64" s="5"/>
      <c r="H64" s="5"/>
      <c r="I64" s="4"/>
      <c r="J64" s="4"/>
      <c r="K64" s="4"/>
      <c r="L64" s="4"/>
      <c r="M64" s="4"/>
      <c r="N64" s="4"/>
      <c r="O64" s="4"/>
    </row>
    <row r="65" spans="1:21" customFormat="1" ht="15.75" customHeight="1" x14ac:dyDescent="0.2">
      <c r="A65" s="4"/>
      <c r="B65" s="172" t="s">
        <v>96</v>
      </c>
      <c r="C65" s="172" t="s">
        <v>31</v>
      </c>
      <c r="D65" s="173"/>
      <c r="E65" s="174"/>
      <c r="F65" s="4"/>
      <c r="G65" s="5"/>
      <c r="H65" s="5"/>
      <c r="I65" s="4"/>
      <c r="J65" s="4"/>
      <c r="K65" s="4"/>
      <c r="L65" s="4"/>
      <c r="M65" s="4"/>
      <c r="N65" s="4"/>
      <c r="O65" s="4"/>
    </row>
    <row r="66" spans="1:21" customFormat="1" ht="15.75" customHeight="1" x14ac:dyDescent="0.2">
      <c r="A66" s="4"/>
      <c r="B66" s="172" t="s">
        <v>97</v>
      </c>
      <c r="C66" s="172" t="s">
        <v>32</v>
      </c>
      <c r="D66" s="173"/>
      <c r="E66" s="174"/>
      <c r="F66" s="4"/>
      <c r="G66" s="5"/>
      <c r="H66" s="5"/>
      <c r="I66" s="4"/>
      <c r="J66" s="4"/>
      <c r="K66" s="4"/>
      <c r="L66" s="4"/>
      <c r="M66" s="4"/>
      <c r="N66" s="4"/>
      <c r="O66" s="4"/>
    </row>
    <row r="67" spans="1:21" customFormat="1" ht="15.75" customHeight="1" x14ac:dyDescent="0.2">
      <c r="A67" s="4"/>
      <c r="B67" s="172" t="s">
        <v>98</v>
      </c>
      <c r="C67" s="172" t="s">
        <v>32</v>
      </c>
      <c r="D67" s="173"/>
      <c r="E67" s="174"/>
      <c r="F67" s="4"/>
      <c r="G67" s="5"/>
      <c r="H67" s="5"/>
      <c r="I67" s="4"/>
      <c r="J67" s="4"/>
      <c r="K67" s="4"/>
      <c r="L67" s="4"/>
      <c r="M67" s="4"/>
      <c r="N67" s="4"/>
      <c r="O67" s="4"/>
    </row>
    <row r="68" spans="1:21" customFormat="1" ht="15.75" customHeight="1" x14ac:dyDescent="0.2">
      <c r="A68" s="4"/>
      <c r="B68" s="172" t="s">
        <v>99</v>
      </c>
      <c r="C68" s="172" t="s">
        <v>32</v>
      </c>
      <c r="D68" s="173"/>
      <c r="E68" s="174"/>
      <c r="F68" s="4"/>
      <c r="G68" s="5"/>
      <c r="H68" s="5"/>
      <c r="I68" s="4"/>
      <c r="J68" s="4"/>
      <c r="K68" s="4"/>
      <c r="L68" s="4"/>
      <c r="M68" s="4"/>
      <c r="N68" s="4"/>
      <c r="O68" s="4"/>
    </row>
    <row r="69" spans="1:21" customFormat="1" ht="15.75" customHeight="1" x14ac:dyDescent="0.2">
      <c r="A69" s="4"/>
      <c r="B69" s="172" t="s">
        <v>100</v>
      </c>
      <c r="C69" s="172" t="s">
        <v>31</v>
      </c>
      <c r="D69" s="173"/>
      <c r="E69" s="174"/>
      <c r="F69" s="4"/>
      <c r="G69" s="5"/>
      <c r="H69" s="5"/>
      <c r="I69" s="4"/>
      <c r="J69" s="4"/>
      <c r="K69" s="4"/>
      <c r="L69" s="4"/>
      <c r="M69" s="4"/>
      <c r="N69" s="4"/>
      <c r="O69" s="4"/>
    </row>
    <row r="70" spans="1:21" customFormat="1" ht="15.75" customHeight="1" x14ac:dyDescent="0.2">
      <c r="A70" s="4"/>
      <c r="B70" s="172" t="s">
        <v>142</v>
      </c>
      <c r="C70" s="172" t="s">
        <v>30</v>
      </c>
      <c r="D70" s="173"/>
      <c r="E70" s="174"/>
      <c r="F70" s="4"/>
      <c r="G70" s="5"/>
      <c r="H70" s="5"/>
      <c r="I70" s="4"/>
      <c r="J70" s="4"/>
      <c r="K70" s="4"/>
      <c r="L70" s="4"/>
      <c r="M70" s="4"/>
      <c r="N70" s="4"/>
      <c r="O70" s="4"/>
    </row>
    <row r="71" spans="1:21" customFormat="1" ht="15.75" customHeight="1" x14ac:dyDescent="0.2">
      <c r="A71" s="4"/>
      <c r="B71" s="175" t="s">
        <v>162</v>
      </c>
      <c r="C71" s="172" t="s">
        <v>32</v>
      </c>
      <c r="D71" s="173"/>
      <c r="E71" s="176" t="s">
        <v>252</v>
      </c>
      <c r="F71" s="4"/>
      <c r="G71" s="5"/>
      <c r="H71" s="5"/>
      <c r="I71" s="4"/>
      <c r="J71" s="4"/>
      <c r="K71" s="4"/>
      <c r="L71" s="4"/>
      <c r="M71" s="4"/>
      <c r="N71" s="4"/>
      <c r="O71" s="4"/>
    </row>
    <row r="72" spans="1:21" customFormat="1" ht="15.75" customHeight="1" x14ac:dyDescent="0.2">
      <c r="A72" s="4"/>
      <c r="B72" s="175" t="s">
        <v>162</v>
      </c>
      <c r="C72" s="172" t="s">
        <v>30</v>
      </c>
      <c r="D72" s="173"/>
      <c r="E72" s="176" t="s">
        <v>252</v>
      </c>
      <c r="F72" s="4"/>
      <c r="G72" s="5"/>
      <c r="H72" s="5"/>
      <c r="I72" s="4"/>
      <c r="J72" s="4"/>
      <c r="K72" s="4"/>
      <c r="L72" s="4"/>
      <c r="M72" s="4"/>
      <c r="N72" s="4"/>
      <c r="O72" s="4"/>
    </row>
    <row r="73" spans="1:21" customFormat="1" ht="15.75" customHeight="1" x14ac:dyDescent="0.2">
      <c r="A73" s="4"/>
      <c r="B73" s="175" t="s">
        <v>162</v>
      </c>
      <c r="C73" s="172" t="s">
        <v>29</v>
      </c>
      <c r="D73" s="173"/>
      <c r="E73" s="176" t="s">
        <v>252</v>
      </c>
      <c r="F73" s="4"/>
      <c r="G73" s="5"/>
      <c r="H73" s="5"/>
      <c r="I73" s="4"/>
      <c r="J73" s="4"/>
      <c r="K73" s="4"/>
      <c r="L73" s="4"/>
      <c r="M73" s="4"/>
      <c r="N73" s="4"/>
      <c r="O73" s="4"/>
    </row>
    <row r="74" spans="1:21" customFormat="1" ht="15.75" customHeight="1" x14ac:dyDescent="0.2">
      <c r="A74" s="4"/>
      <c r="B74" s="175" t="s">
        <v>162</v>
      </c>
      <c r="C74" s="172" t="s">
        <v>31</v>
      </c>
      <c r="D74" s="173"/>
      <c r="E74" s="176" t="s">
        <v>252</v>
      </c>
      <c r="F74" s="4"/>
      <c r="G74" s="5"/>
      <c r="H74" s="5"/>
      <c r="I74" s="4"/>
      <c r="J74" s="4"/>
      <c r="K74" s="4"/>
      <c r="L74" s="4"/>
      <c r="M74" s="4"/>
      <c r="N74" s="4"/>
      <c r="O74" s="4"/>
    </row>
    <row r="75" spans="1:21" customFormat="1" ht="19" customHeight="1" x14ac:dyDescent="0.2">
      <c r="A75" s="4"/>
      <c r="B75" s="175" t="s">
        <v>162</v>
      </c>
      <c r="C75" s="172" t="s">
        <v>33</v>
      </c>
      <c r="D75" s="173"/>
      <c r="E75" s="176" t="s">
        <v>252</v>
      </c>
      <c r="F75" s="4"/>
      <c r="G75" s="5"/>
      <c r="H75" s="5"/>
      <c r="I75" s="4"/>
      <c r="J75" s="4"/>
      <c r="K75" s="4"/>
      <c r="L75" s="4"/>
      <c r="M75" s="4"/>
      <c r="N75" s="4"/>
      <c r="O75" s="4"/>
    </row>
    <row r="76" spans="1:21" customFormat="1" ht="15.75" customHeight="1" x14ac:dyDescent="0.2">
      <c r="A76" s="4"/>
      <c r="B76" s="4"/>
      <c r="C76" s="4"/>
      <c r="D76" s="4"/>
      <c r="E76" s="5"/>
      <c r="F76" s="5"/>
      <c r="G76" s="4"/>
      <c r="H76" s="4"/>
      <c r="I76" s="4"/>
      <c r="J76" s="4"/>
      <c r="K76" s="4"/>
      <c r="L76" s="4"/>
      <c r="M76" s="4"/>
    </row>
    <row r="77" spans="1:21" customFormat="1" ht="5" hidden="1" customHeight="1" x14ac:dyDescent="0.2">
      <c r="A77" s="4"/>
      <c r="B77" s="4"/>
      <c r="C77" s="4"/>
      <c r="D77" s="4"/>
      <c r="E77" s="5"/>
      <c r="F77" s="5"/>
      <c r="G77" s="4"/>
      <c r="H77" s="4"/>
      <c r="I77" s="4"/>
      <c r="J77" s="4"/>
      <c r="K77" s="4"/>
      <c r="L77" s="4"/>
      <c r="M77" s="4"/>
    </row>
    <row r="78" spans="1:21" s="121" customFormat="1" ht="23" x14ac:dyDescent="0.25">
      <c r="A78" s="125" t="s">
        <v>268</v>
      </c>
      <c r="B78" s="118"/>
      <c r="C78" s="118"/>
      <c r="D78" s="119"/>
      <c r="E78" s="119"/>
      <c r="F78" s="119"/>
      <c r="G78" s="119"/>
      <c r="H78" s="119"/>
      <c r="I78" s="119"/>
      <c r="J78" s="119"/>
      <c r="K78" s="119"/>
      <c r="L78" s="118"/>
      <c r="M78" s="120"/>
    </row>
    <row r="79" spans="1:21" s="4" customFormat="1" ht="15" x14ac:dyDescent="0.2">
      <c r="B79" s="6"/>
      <c r="E79" s="5"/>
      <c r="F79" s="5"/>
      <c r="N79"/>
      <c r="O79"/>
      <c r="P79"/>
      <c r="Q79"/>
      <c r="R79"/>
      <c r="S79"/>
      <c r="T79"/>
    </row>
    <row r="80" spans="1:21" s="4" customFormat="1" ht="52" x14ac:dyDescent="0.25">
      <c r="B80" s="170" t="s">
        <v>45</v>
      </c>
      <c r="C80" s="170" t="s">
        <v>146</v>
      </c>
      <c r="D80" s="177" t="s">
        <v>132</v>
      </c>
      <c r="E80" s="171" t="s">
        <v>133</v>
      </c>
      <c r="F80" s="171" t="s">
        <v>219</v>
      </c>
      <c r="G80" s="171" t="s">
        <v>277</v>
      </c>
      <c r="H80" s="178" t="s">
        <v>278</v>
      </c>
      <c r="I80" s="179" t="s">
        <v>224</v>
      </c>
      <c r="J80" s="179" t="s">
        <v>28</v>
      </c>
      <c r="O80"/>
      <c r="P80"/>
      <c r="Q80"/>
      <c r="R80"/>
      <c r="S80"/>
      <c r="T80"/>
      <c r="U80"/>
    </row>
    <row r="81" spans="1:21" s="4" customFormat="1" ht="16" x14ac:dyDescent="0.2">
      <c r="B81" s="172" t="s">
        <v>145</v>
      </c>
      <c r="C81" s="172" t="s">
        <v>59</v>
      </c>
      <c r="D81" s="174">
        <f>SUMIFS(Tabelle37[Anzahl Flüge],Tabelle37[Region (Zuordnung)],Flugreisen_Scop33[[#This Row],[Zielland]])</f>
        <v>0</v>
      </c>
      <c r="E81" s="174">
        <v>800</v>
      </c>
      <c r="F81" s="174">
        <f>D81*Flugreisen_Scop33[[#This Row],[Annahme Entfernung 
(km / Jahr)]]*2</f>
        <v>0</v>
      </c>
      <c r="G81" s="180">
        <v>0.188</v>
      </c>
      <c r="H81" s="181">
        <f t="shared" ref="H81:H86" si="0">+F81*G81</f>
        <v>0</v>
      </c>
      <c r="I81" s="182" t="s">
        <v>137</v>
      </c>
      <c r="J81" s="183" t="s">
        <v>225</v>
      </c>
      <c r="O81"/>
      <c r="P81"/>
      <c r="Q81"/>
      <c r="R81"/>
      <c r="S81"/>
      <c r="T81"/>
      <c r="U81"/>
    </row>
    <row r="82" spans="1:21" s="4" customFormat="1" ht="16" x14ac:dyDescent="0.2">
      <c r="B82" s="172" t="s">
        <v>144</v>
      </c>
      <c r="C82" s="172" t="s">
        <v>32</v>
      </c>
      <c r="D82" s="174">
        <f>SUMIFS(Tabelle37[Anzahl Flüge],Tabelle37[Region (Zuordnung)],Flugreisen_Scop33[[#This Row],[Zielland]])</f>
        <v>0</v>
      </c>
      <c r="E82" s="174">
        <v>1500</v>
      </c>
      <c r="F82" s="174">
        <f>D82*Flugreisen_Scop33[[#This Row],[Annahme Entfernung 
(km / Jahr)]]*2</f>
        <v>0</v>
      </c>
      <c r="G82" s="180">
        <v>0.188</v>
      </c>
      <c r="H82" s="181">
        <f t="shared" si="0"/>
        <v>0</v>
      </c>
      <c r="I82" s="182" t="s">
        <v>136</v>
      </c>
      <c r="J82" s="183" t="s">
        <v>225</v>
      </c>
      <c r="O82"/>
      <c r="P82"/>
      <c r="Q82"/>
      <c r="R82"/>
      <c r="S82"/>
      <c r="T82"/>
      <c r="U82"/>
    </row>
    <row r="83" spans="1:21" s="4" customFormat="1" ht="16" x14ac:dyDescent="0.2">
      <c r="B83" s="172" t="s">
        <v>144</v>
      </c>
      <c r="C83" s="172" t="s">
        <v>30</v>
      </c>
      <c r="D83" s="174">
        <f>SUMIFS(Tabelle37[Anzahl Flüge],Tabelle37[Region (Zuordnung)],Flugreisen_Scop33[[#This Row],[Zielland]])</f>
        <v>0</v>
      </c>
      <c r="E83" s="174">
        <v>8000</v>
      </c>
      <c r="F83" s="174">
        <f>D83*Flugreisen_Scop33[[#This Row],[Annahme Entfernung 
(km / Jahr)]]*2</f>
        <v>0</v>
      </c>
      <c r="G83" s="180">
        <v>0.19800000000000001</v>
      </c>
      <c r="H83" s="181">
        <f t="shared" si="0"/>
        <v>0</v>
      </c>
      <c r="I83" s="182" t="s">
        <v>134</v>
      </c>
      <c r="J83" s="183" t="s">
        <v>225</v>
      </c>
      <c r="O83"/>
      <c r="P83"/>
      <c r="Q83"/>
      <c r="R83"/>
      <c r="S83"/>
      <c r="T83"/>
      <c r="U83"/>
    </row>
    <row r="84" spans="1:21" s="4" customFormat="1" ht="16" x14ac:dyDescent="0.2">
      <c r="B84" s="172" t="s">
        <v>144</v>
      </c>
      <c r="C84" s="172" t="s">
        <v>29</v>
      </c>
      <c r="D84" s="174">
        <f>SUMIFS(Tabelle37[Anzahl Flüge],Tabelle37[Region (Zuordnung)],Flugreisen_Scop33[[#This Row],[Zielland]])</f>
        <v>0</v>
      </c>
      <c r="E84" s="174">
        <v>14000</v>
      </c>
      <c r="F84" s="174">
        <f>D84*Flugreisen_Scop33[[#This Row],[Annahme Entfernung 
(km / Jahr)]]*2</f>
        <v>0</v>
      </c>
      <c r="G84" s="180">
        <v>0.19800000000000001</v>
      </c>
      <c r="H84" s="181">
        <f t="shared" si="0"/>
        <v>0</v>
      </c>
      <c r="I84" s="182" t="s">
        <v>135</v>
      </c>
      <c r="J84" s="183" t="s">
        <v>225</v>
      </c>
      <c r="O84"/>
      <c r="P84"/>
      <c r="Q84"/>
      <c r="R84"/>
      <c r="S84"/>
      <c r="T84"/>
      <c r="U84"/>
    </row>
    <row r="85" spans="1:21" s="4" customFormat="1" ht="16" x14ac:dyDescent="0.2">
      <c r="B85" s="172" t="s">
        <v>144</v>
      </c>
      <c r="C85" s="172" t="s">
        <v>31</v>
      </c>
      <c r="D85" s="174">
        <f>SUMIFS(Tabelle37[Anzahl Flüge],Tabelle37[Region (Zuordnung)],Flugreisen_Scop33[[#This Row],[Zielland]])</f>
        <v>0</v>
      </c>
      <c r="E85" s="174">
        <v>10000</v>
      </c>
      <c r="F85" s="174">
        <f>D85*Flugreisen_Scop33[[#This Row],[Annahme Entfernung 
(km / Jahr)]]*2</f>
        <v>0</v>
      </c>
      <c r="G85" s="180">
        <v>0.19800000000000001</v>
      </c>
      <c r="H85" s="181">
        <f>+F85*G85</f>
        <v>0</v>
      </c>
      <c r="I85" s="182" t="s">
        <v>138</v>
      </c>
      <c r="J85" s="183" t="s">
        <v>225</v>
      </c>
      <c r="O85"/>
      <c r="P85"/>
      <c r="Q85"/>
      <c r="R85"/>
      <c r="S85"/>
      <c r="T85"/>
      <c r="U85"/>
    </row>
    <row r="86" spans="1:21" s="4" customFormat="1" ht="16" x14ac:dyDescent="0.2">
      <c r="B86" s="172" t="s">
        <v>144</v>
      </c>
      <c r="C86" s="172" t="s">
        <v>33</v>
      </c>
      <c r="D86" s="174">
        <f>SUMIFS(Tabelle37[Anzahl Flüge],Tabelle37[Region (Zuordnung)],Flugreisen_Scop33[[#This Row],[Zielland]])</f>
        <v>0</v>
      </c>
      <c r="E86" s="174">
        <v>17000</v>
      </c>
      <c r="F86" s="174">
        <f>D86*Flugreisen_Scop33[[#This Row],[Annahme Entfernung 
(km / Jahr)]]*2</f>
        <v>0</v>
      </c>
      <c r="G86" s="180">
        <v>0.19800000000000001</v>
      </c>
      <c r="H86" s="181">
        <f t="shared" si="0"/>
        <v>0</v>
      </c>
      <c r="I86" s="182" t="s">
        <v>140</v>
      </c>
      <c r="J86" s="183" t="s">
        <v>225</v>
      </c>
      <c r="O86"/>
      <c r="P86"/>
      <c r="Q86"/>
      <c r="R86"/>
      <c r="S86"/>
      <c r="T86"/>
      <c r="U86"/>
    </row>
    <row r="87" spans="1:21" s="4" customFormat="1" ht="16" x14ac:dyDescent="0.2">
      <c r="B87" s="184" t="s">
        <v>47</v>
      </c>
      <c r="C87" s="185"/>
      <c r="D87" s="185">
        <f>SUBTOTAL(109,Flugreisen_Scop33[Anzahl Flüge])</f>
        <v>0</v>
      </c>
      <c r="E87" s="185"/>
      <c r="F87" s="186">
        <f>SUM(Flugreisen_Scop33[Hin- &amp; Rückflug (km / Jahr)])</f>
        <v>0</v>
      </c>
      <c r="G87" s="187"/>
      <c r="H87" s="188">
        <f>SUBTOTAL(109,Flugreisen_Scop33[Ergebnis 
(kg CO2e / Jahr)])</f>
        <v>0</v>
      </c>
      <c r="I87" s="187"/>
      <c r="J87" s="187"/>
      <c r="O87"/>
      <c r="P87"/>
      <c r="Q87"/>
      <c r="R87"/>
      <c r="S87"/>
      <c r="T87"/>
      <c r="U87"/>
    </row>
    <row r="88" spans="1:21" s="4" customFormat="1" ht="15" x14ac:dyDescent="0.2">
      <c r="E88" s="5"/>
      <c r="F88" s="5"/>
      <c r="N88"/>
      <c r="O88"/>
      <c r="P88"/>
      <c r="Q88"/>
      <c r="R88"/>
      <c r="S88"/>
      <c r="T88"/>
    </row>
    <row r="89" spans="1:21" s="4" customFormat="1" ht="5" customHeight="1" x14ac:dyDescent="0.2">
      <c r="E89" s="5"/>
      <c r="F89" s="5"/>
      <c r="N89"/>
      <c r="O89"/>
      <c r="P89"/>
      <c r="Q89"/>
      <c r="R89"/>
      <c r="S89"/>
      <c r="T89"/>
    </row>
    <row r="90" spans="1:21" s="121" customFormat="1" ht="23" x14ac:dyDescent="0.25">
      <c r="A90" s="125" t="s">
        <v>269</v>
      </c>
      <c r="B90" s="118"/>
      <c r="C90" s="118"/>
      <c r="D90" s="119"/>
      <c r="E90" s="119"/>
      <c r="F90" s="119"/>
      <c r="G90" s="119"/>
      <c r="H90" s="119"/>
      <c r="I90" s="119"/>
      <c r="J90" s="119"/>
      <c r="K90" s="119"/>
      <c r="L90" s="118"/>
      <c r="M90" s="120"/>
    </row>
    <row r="91" spans="1:21" x14ac:dyDescent="0.15">
      <c r="B91" s="13"/>
      <c r="C91" s="26"/>
      <c r="D91" s="26"/>
      <c r="E91" s="26"/>
      <c r="F91" s="26"/>
    </row>
    <row r="92" spans="1:21" ht="52" x14ac:dyDescent="0.25">
      <c r="B92" s="170" t="s">
        <v>158</v>
      </c>
      <c r="C92" s="189" t="s">
        <v>152</v>
      </c>
      <c r="D92" s="177" t="s">
        <v>151</v>
      </c>
      <c r="E92" s="171" t="s">
        <v>133</v>
      </c>
      <c r="F92" s="178" t="s">
        <v>46</v>
      </c>
      <c r="G92" s="190" t="s">
        <v>277</v>
      </c>
      <c r="H92" s="191" t="s">
        <v>278</v>
      </c>
      <c r="I92" s="179" t="s">
        <v>224</v>
      </c>
      <c r="J92" s="179" t="s">
        <v>28</v>
      </c>
    </row>
    <row r="93" spans="1:21" ht="15.75" customHeight="1" x14ac:dyDescent="0.2">
      <c r="B93" s="172" t="s">
        <v>228</v>
      </c>
      <c r="C93" s="172" t="s">
        <v>231</v>
      </c>
      <c r="D93" s="192"/>
      <c r="E93" s="174">
        <v>8</v>
      </c>
      <c r="F93" s="174">
        <f>E93*2</f>
        <v>16</v>
      </c>
      <c r="G93" s="193">
        <v>5.8999999999999997E-2</v>
      </c>
      <c r="H93" s="194">
        <f>Landreisen_Scope3[[#This Row],[Anzahl Reisen]]*Landreisen_Scope3[[#This Row],[Hin- &amp; Rückfahrt (km / Jahr)]]*Landreisen_Scope3[[#This Row],[Emissionsfaktor 
(kg CO2e / Pkm) ]]</f>
        <v>0</v>
      </c>
      <c r="I93" s="195" t="s">
        <v>230</v>
      </c>
      <c r="J93" s="195" t="s">
        <v>259</v>
      </c>
    </row>
    <row r="94" spans="1:21" ht="16" x14ac:dyDescent="0.2">
      <c r="B94" s="172" t="s">
        <v>227</v>
      </c>
      <c r="C94" s="172" t="s">
        <v>229</v>
      </c>
      <c r="D94" s="192"/>
      <c r="E94" s="174">
        <v>80</v>
      </c>
      <c r="F94" s="174">
        <f>E94*2</f>
        <v>160</v>
      </c>
      <c r="G94" s="193">
        <v>4.3999999999999997E-2</v>
      </c>
      <c r="H94" s="194">
        <f>Landreisen_Scope3[[#This Row],[Anzahl Reisen]]*Landreisen_Scope3[[#This Row],[Hin- &amp; Rückfahrt (km / Jahr)]]*Landreisen_Scope3[[#This Row],[Emissionsfaktor 
(kg CO2e / Pkm) ]]</f>
        <v>0</v>
      </c>
      <c r="I94" s="195" t="s">
        <v>221</v>
      </c>
      <c r="J94" s="195" t="s">
        <v>259</v>
      </c>
    </row>
    <row r="95" spans="1:21" ht="16" x14ac:dyDescent="0.2">
      <c r="B95" s="172" t="s">
        <v>49</v>
      </c>
      <c r="C95" s="172" t="s">
        <v>153</v>
      </c>
      <c r="D95" s="196"/>
      <c r="E95" s="174">
        <v>400</v>
      </c>
      <c r="F95" s="174">
        <f>E95*2</f>
        <v>800</v>
      </c>
      <c r="G95" s="193">
        <v>2.5999999999999999E-2</v>
      </c>
      <c r="H95" s="197">
        <f>Landreisen_Scope3[[#This Row],[Anzahl Reisen]]*Landreisen_Scope3[[#This Row],[Hin- &amp; Rückfahrt (km / Jahr)]]*Landreisen_Scope3[[#This Row],[Emissionsfaktor 
(kg CO2e / Pkm) ]]</f>
        <v>0</v>
      </c>
      <c r="I95" s="195" t="s">
        <v>220</v>
      </c>
      <c r="J95" s="195" t="s">
        <v>259</v>
      </c>
    </row>
    <row r="96" spans="1:21" ht="16" x14ac:dyDescent="0.2">
      <c r="B96" s="198" t="s">
        <v>157</v>
      </c>
      <c r="C96" s="198"/>
      <c r="D96" s="199">
        <f>SUBTOTAL(109,Landreisen_Scope3[Anzahl Reisen])</f>
        <v>0</v>
      </c>
      <c r="E96" s="199">
        <f>SUBTOTAL(109,Landreisen_Scope3[Typ])</f>
        <v>0</v>
      </c>
      <c r="F96" s="186">
        <f>SUM(Landreisen_Scope3[Anzahl Reisen])</f>
        <v>0</v>
      </c>
      <c r="G96" s="200"/>
      <c r="H96" s="188">
        <f>SUBTOTAL(109,Landreisen_Scope3[Ergebnis 
(kg CO2e / Jahr)])</f>
        <v>0</v>
      </c>
      <c r="I96" s="187"/>
      <c r="J96" s="187"/>
    </row>
    <row r="97" spans="1:21" x14ac:dyDescent="0.15">
      <c r="B97" s="13"/>
      <c r="C97" s="13"/>
      <c r="D97" s="13"/>
      <c r="E97" s="26"/>
      <c r="F97" s="26"/>
    </row>
    <row r="98" spans="1:21" ht="13" customHeight="1" x14ac:dyDescent="0.15">
      <c r="B98" s="13"/>
      <c r="C98" s="13"/>
      <c r="D98" s="13"/>
      <c r="E98" s="26"/>
      <c r="F98" s="26"/>
    </row>
    <row r="99" spans="1:21" s="121" customFormat="1" ht="23" x14ac:dyDescent="0.25">
      <c r="A99" s="125" t="s">
        <v>270</v>
      </c>
      <c r="B99" s="118"/>
      <c r="C99" s="118"/>
      <c r="D99" s="119"/>
      <c r="E99" s="119"/>
      <c r="F99" s="119"/>
      <c r="G99" s="119"/>
      <c r="H99" s="119"/>
      <c r="I99" s="119"/>
      <c r="J99" s="119"/>
      <c r="K99" s="119"/>
      <c r="L99" s="118"/>
      <c r="M99" s="120"/>
    </row>
    <row r="100" spans="1:21" x14ac:dyDescent="0.15">
      <c r="B100" s="13"/>
      <c r="C100" s="13"/>
      <c r="D100" s="13"/>
      <c r="E100" s="26"/>
      <c r="F100" s="26"/>
    </row>
    <row r="101" spans="1:21" ht="52" x14ac:dyDescent="0.25">
      <c r="B101" s="170" t="s">
        <v>48</v>
      </c>
      <c r="C101" s="201" t="s">
        <v>152</v>
      </c>
      <c r="D101" s="177" t="s">
        <v>155</v>
      </c>
      <c r="E101" s="171" t="s">
        <v>133</v>
      </c>
      <c r="F101" s="171" t="s">
        <v>46</v>
      </c>
      <c r="G101" s="171" t="s">
        <v>277</v>
      </c>
      <c r="H101" s="178" t="s">
        <v>278</v>
      </c>
      <c r="I101" s="179" t="s">
        <v>139</v>
      </c>
      <c r="J101" s="202" t="s">
        <v>28</v>
      </c>
    </row>
    <row r="102" spans="1:21" ht="17" x14ac:dyDescent="0.2">
      <c r="B102" s="203" t="s">
        <v>103</v>
      </c>
      <c r="C102" s="203" t="s">
        <v>154</v>
      </c>
      <c r="D102" s="204"/>
      <c r="E102" s="205"/>
      <c r="F102" s="206"/>
      <c r="G102" s="207">
        <v>0.16400000000000001</v>
      </c>
      <c r="H102" s="181">
        <f>Tabelle8[Gefahrene Kilometer]*Tabelle8[Emissionsfaktor 
(kg CO2e / Pkm) ]</f>
        <v>0</v>
      </c>
      <c r="I102" s="208"/>
      <c r="J102" s="208" t="s">
        <v>259</v>
      </c>
    </row>
    <row r="103" spans="1:21" customFormat="1" ht="16" x14ac:dyDescent="0.2">
      <c r="B103" s="209" t="s">
        <v>156</v>
      </c>
      <c r="C103" s="210"/>
      <c r="D103" s="210"/>
      <c r="E103" s="210"/>
      <c r="F103" s="210"/>
      <c r="G103" s="211"/>
      <c r="H103" s="188">
        <f>SUBTOTAL(109,Tabelle8[Ergebnis 
(kg CO2e / Jahr)])</f>
        <v>0</v>
      </c>
      <c r="I103" s="212"/>
      <c r="J103" s="212"/>
    </row>
    <row r="104" spans="1:21" ht="15" x14ac:dyDescent="0.2">
      <c r="B104"/>
      <c r="C104"/>
      <c r="D104"/>
      <c r="E104"/>
      <c r="F104"/>
      <c r="G104"/>
      <c r="H104"/>
      <c r="I104"/>
      <c r="J104"/>
    </row>
    <row r="105" spans="1:21" ht="5" customHeight="1" x14ac:dyDescent="0.2">
      <c r="B105"/>
      <c r="C105"/>
      <c r="D105"/>
      <c r="E105" s="141"/>
      <c r="F105" s="141"/>
      <c r="G105"/>
      <c r="H105"/>
      <c r="I105"/>
      <c r="J105"/>
    </row>
    <row r="106" spans="1:21" s="130" customFormat="1" ht="20" x14ac:dyDescent="0.2">
      <c r="A106" s="136" t="s">
        <v>271</v>
      </c>
      <c r="B106" s="139"/>
      <c r="C106" s="140"/>
      <c r="D106" s="139"/>
      <c r="E106" s="129"/>
      <c r="F106" s="129"/>
      <c r="G106" s="143"/>
      <c r="H106" s="143"/>
      <c r="I106" s="144"/>
      <c r="J106" s="143"/>
      <c r="K106" s="145"/>
      <c r="L106" s="144"/>
      <c r="M106" s="146"/>
    </row>
    <row r="107" spans="1:21" x14ac:dyDescent="0.15">
      <c r="A107" s="137"/>
      <c r="B107" s="138"/>
      <c r="C107" s="138"/>
      <c r="D107" s="13"/>
      <c r="E107" s="142"/>
      <c r="F107" s="142"/>
      <c r="G107" s="137"/>
      <c r="H107" s="137"/>
      <c r="I107" s="137"/>
      <c r="J107" s="137"/>
      <c r="K107" s="137"/>
      <c r="L107" s="137"/>
      <c r="M107" s="137"/>
    </row>
    <row r="108" spans="1:21" s="4" customFormat="1" ht="36" x14ac:dyDescent="0.25">
      <c r="B108" s="213" t="s">
        <v>48</v>
      </c>
      <c r="C108" s="201" t="s">
        <v>127</v>
      </c>
      <c r="D108" s="177" t="s">
        <v>147</v>
      </c>
      <c r="E108" s="171" t="s">
        <v>159</v>
      </c>
      <c r="F108" s="214" t="s">
        <v>164</v>
      </c>
      <c r="G108" s="214" t="s">
        <v>165</v>
      </c>
      <c r="H108" s="178" t="s">
        <v>278</v>
      </c>
      <c r="I108" s="179" t="s">
        <v>139</v>
      </c>
      <c r="J108" s="202" t="s">
        <v>28</v>
      </c>
      <c r="O108"/>
      <c r="P108"/>
      <c r="Q108"/>
      <c r="R108"/>
      <c r="S108"/>
      <c r="T108"/>
      <c r="U108"/>
    </row>
    <row r="109" spans="1:21" ht="16" x14ac:dyDescent="0.2">
      <c r="B109" s="184" t="s">
        <v>47</v>
      </c>
      <c r="C109" s="205"/>
      <c r="D109" s="215">
        <f>Flugreisen_Scop33[[#Totals],[Anzahl Flüge]]</f>
        <v>0</v>
      </c>
      <c r="E109" s="185" t="s">
        <v>160</v>
      </c>
      <c r="F109" s="205"/>
      <c r="G109" s="205"/>
      <c r="H109" s="188">
        <f>Flugreisen_Scop33[[#Totals],[Ergebnis 
(kg CO2e / Jahr)]]</f>
        <v>0</v>
      </c>
      <c r="I109" s="187"/>
      <c r="J109" s="216"/>
    </row>
    <row r="110" spans="1:21" ht="16" x14ac:dyDescent="0.2">
      <c r="B110" s="198" t="s">
        <v>157</v>
      </c>
      <c r="C110" s="205"/>
      <c r="D110" s="215">
        <f>Landreisen_Scope3[[#Totals],[Anzahl Reisen]]</f>
        <v>0</v>
      </c>
      <c r="E110" s="199" t="s">
        <v>158</v>
      </c>
      <c r="F110" s="205"/>
      <c r="G110" s="205"/>
      <c r="H110" s="188">
        <f>Landreisen_Scope3[[#Totals],[Ergebnis 
(kg CO2e / Jahr)]]</f>
        <v>0</v>
      </c>
      <c r="I110" s="187"/>
      <c r="J110" s="216"/>
    </row>
    <row r="111" spans="1:21" ht="17" x14ac:dyDescent="0.2">
      <c r="B111" s="217" t="s">
        <v>156</v>
      </c>
      <c r="C111" s="205"/>
      <c r="D111" s="215">
        <f>Tabelle8[Gefahrene Kilometer]</f>
        <v>0</v>
      </c>
      <c r="E111" s="199" t="s">
        <v>128</v>
      </c>
      <c r="F111" s="205"/>
      <c r="G111" s="205"/>
      <c r="H111" s="181">
        <f>Tabelle8[[#Totals],[Ergebnis 
(kg CO2e / Jahr)]]</f>
        <v>0</v>
      </c>
      <c r="I111" s="187"/>
      <c r="J111" s="216"/>
    </row>
    <row r="112" spans="1:21" ht="16" x14ac:dyDescent="0.2">
      <c r="B112" s="218" t="s">
        <v>245</v>
      </c>
      <c r="C112" s="219"/>
      <c r="D112" s="219"/>
      <c r="E112" s="219"/>
      <c r="F112" s="219"/>
      <c r="G112" s="219"/>
      <c r="H112" s="188">
        <f>SUBTOTAL(109,Tabelle7[Ergebnis 
(kg CO2e / Jahr)])</f>
        <v>0</v>
      </c>
      <c r="I112" s="187"/>
      <c r="J112" s="220"/>
    </row>
    <row r="113" spans="1:14" x14ac:dyDescent="0.15">
      <c r="B113" s="13"/>
      <c r="C113" s="13"/>
      <c r="D113" s="13"/>
      <c r="E113" s="26"/>
      <c r="F113" s="26"/>
    </row>
    <row r="114" spans="1:14" s="163" customFormat="1" ht="24" customHeight="1" x14ac:dyDescent="0.25">
      <c r="A114" s="160" t="s">
        <v>244</v>
      </c>
      <c r="B114" s="161"/>
      <c r="C114" s="161"/>
      <c r="D114" s="161"/>
      <c r="E114" s="161"/>
      <c r="F114" s="161"/>
      <c r="G114" s="161"/>
      <c r="H114" s="161"/>
      <c r="I114" s="161"/>
      <c r="J114" s="161"/>
      <c r="K114" s="161"/>
      <c r="L114" s="161"/>
      <c r="M114" s="162"/>
    </row>
    <row r="115" spans="1:14" customFormat="1" ht="15.75" customHeight="1" x14ac:dyDescent="0.2">
      <c r="A115" s="4"/>
      <c r="B115" s="135"/>
      <c r="C115" s="4"/>
      <c r="D115" s="4"/>
      <c r="E115" s="5"/>
      <c r="F115" s="5"/>
      <c r="G115" s="155"/>
      <c r="H115" s="4"/>
      <c r="I115" s="4"/>
      <c r="J115" s="4"/>
      <c r="K115" s="155"/>
      <c r="L115" s="4"/>
      <c r="M115" s="4"/>
    </row>
    <row r="116" spans="1:14" s="134" customFormat="1" ht="23" x14ac:dyDescent="0.25">
      <c r="A116" s="147" t="s">
        <v>266</v>
      </c>
      <c r="B116" s="149"/>
      <c r="C116" s="148"/>
      <c r="D116" s="149"/>
      <c r="E116" s="152"/>
      <c r="F116" s="153"/>
      <c r="H116" s="156"/>
      <c r="I116" s="157"/>
      <c r="J116" s="157"/>
      <c r="K116" s="158"/>
      <c r="L116" s="157"/>
      <c r="M116" s="157"/>
      <c r="N116" s="159"/>
    </row>
    <row r="117" spans="1:14" x14ac:dyDescent="0.15">
      <c r="B117" s="13"/>
      <c r="C117" s="150"/>
      <c r="D117" s="13"/>
      <c r="E117" s="151"/>
      <c r="F117" s="151"/>
      <c r="G117" s="154"/>
      <c r="H117" s="154"/>
      <c r="L117" s="137"/>
    </row>
    <row r="118" spans="1:14" ht="16" x14ac:dyDescent="0.2">
      <c r="B118" s="221" t="s">
        <v>109</v>
      </c>
      <c r="C118" s="222"/>
      <c r="D118" s="223" t="s">
        <v>105</v>
      </c>
      <c r="E118" s="223"/>
      <c r="F118" s="223"/>
      <c r="G118" s="223"/>
      <c r="H118" s="223"/>
      <c r="I118" s="223"/>
    </row>
    <row r="119" spans="1:14" ht="36" x14ac:dyDescent="0.25">
      <c r="B119" s="224" t="s">
        <v>143</v>
      </c>
      <c r="C119" s="201" t="s">
        <v>127</v>
      </c>
      <c r="D119" s="225" t="s">
        <v>104</v>
      </c>
      <c r="E119" s="189" t="s">
        <v>164</v>
      </c>
      <c r="F119" s="171" t="s">
        <v>279</v>
      </c>
      <c r="G119" s="226" t="s">
        <v>165</v>
      </c>
      <c r="H119" s="178" t="s">
        <v>278</v>
      </c>
      <c r="I119" s="179" t="s">
        <v>166</v>
      </c>
    </row>
    <row r="120" spans="1:14" ht="16" x14ac:dyDescent="0.2">
      <c r="B120" s="172" t="s">
        <v>50</v>
      </c>
      <c r="C120" s="187"/>
      <c r="D120" s="227"/>
      <c r="E120" s="187"/>
      <c r="F120" s="228">
        <v>14.071428571428571</v>
      </c>
      <c r="G120" s="187"/>
      <c r="H120" s="229">
        <f t="shared" ref="H120:H151" si="1">D120*F120</f>
        <v>0</v>
      </c>
      <c r="I120" s="187"/>
    </row>
    <row r="121" spans="1:14" ht="16" x14ac:dyDescent="0.2">
      <c r="B121" s="172" t="s">
        <v>51</v>
      </c>
      <c r="C121" s="187"/>
      <c r="D121" s="227"/>
      <c r="E121" s="187"/>
      <c r="F121" s="228">
        <v>61.457894736842093</v>
      </c>
      <c r="G121" s="187"/>
      <c r="H121" s="181">
        <f t="shared" si="1"/>
        <v>0</v>
      </c>
      <c r="I121" s="187"/>
    </row>
    <row r="122" spans="1:14" ht="16" x14ac:dyDescent="0.2">
      <c r="B122" s="172" t="s">
        <v>52</v>
      </c>
      <c r="C122" s="187"/>
      <c r="D122" s="227"/>
      <c r="E122" s="187"/>
      <c r="F122" s="228">
        <v>35</v>
      </c>
      <c r="G122" s="187"/>
      <c r="H122" s="181">
        <f t="shared" si="1"/>
        <v>0</v>
      </c>
      <c r="I122" s="187"/>
    </row>
    <row r="123" spans="1:14" ht="16" x14ac:dyDescent="0.2">
      <c r="B123" s="172" t="s">
        <v>53</v>
      </c>
      <c r="C123" s="187"/>
      <c r="D123" s="227"/>
      <c r="E123" s="187"/>
      <c r="F123" s="228">
        <v>61.457894736842093</v>
      </c>
      <c r="G123" s="187"/>
      <c r="H123" s="181">
        <f t="shared" si="1"/>
        <v>0</v>
      </c>
      <c r="I123" s="187"/>
    </row>
    <row r="124" spans="1:14" ht="16" x14ac:dyDescent="0.2">
      <c r="B124" s="172" t="s">
        <v>54</v>
      </c>
      <c r="C124" s="187"/>
      <c r="D124" s="227"/>
      <c r="E124" s="187"/>
      <c r="F124" s="228">
        <v>12.2</v>
      </c>
      <c r="G124" s="187"/>
      <c r="H124" s="181">
        <f t="shared" si="1"/>
        <v>0</v>
      </c>
      <c r="I124" s="187"/>
    </row>
    <row r="125" spans="1:14" ht="16" x14ac:dyDescent="0.2">
      <c r="B125" s="172" t="s">
        <v>55</v>
      </c>
      <c r="C125" s="187"/>
      <c r="D125" s="227"/>
      <c r="E125" s="187"/>
      <c r="F125" s="228">
        <v>8.6999999999999993</v>
      </c>
      <c r="G125" s="187"/>
      <c r="H125" s="181">
        <f t="shared" si="1"/>
        <v>0</v>
      </c>
      <c r="I125" s="187"/>
    </row>
    <row r="126" spans="1:14" ht="16" x14ac:dyDescent="0.2">
      <c r="B126" s="172" t="s">
        <v>56</v>
      </c>
      <c r="C126" s="187"/>
      <c r="D126" s="227"/>
      <c r="E126" s="187"/>
      <c r="F126" s="228">
        <v>53.5</v>
      </c>
      <c r="G126" s="187"/>
      <c r="H126" s="181">
        <f t="shared" si="1"/>
        <v>0</v>
      </c>
      <c r="I126" s="187"/>
    </row>
    <row r="127" spans="1:14" ht="16" x14ac:dyDescent="0.2">
      <c r="B127" s="172" t="s">
        <v>57</v>
      </c>
      <c r="C127" s="187"/>
      <c r="D127" s="227"/>
      <c r="E127" s="187"/>
      <c r="F127" s="228">
        <v>4.7</v>
      </c>
      <c r="G127" s="187"/>
      <c r="H127" s="181">
        <f t="shared" si="1"/>
        <v>0</v>
      </c>
      <c r="I127" s="187"/>
    </row>
    <row r="128" spans="1:14" ht="16" x14ac:dyDescent="0.2">
      <c r="B128" s="172" t="s">
        <v>58</v>
      </c>
      <c r="C128" s="187"/>
      <c r="D128" s="227"/>
      <c r="E128" s="187"/>
      <c r="F128" s="228">
        <v>11.577777777777776</v>
      </c>
      <c r="G128" s="187"/>
      <c r="H128" s="181">
        <f t="shared" si="1"/>
        <v>0</v>
      </c>
      <c r="I128" s="187"/>
    </row>
    <row r="129" spans="2:9" ht="16" x14ac:dyDescent="0.2">
      <c r="B129" s="172" t="s">
        <v>59</v>
      </c>
      <c r="C129" s="187"/>
      <c r="D129" s="227"/>
      <c r="E129" s="187"/>
      <c r="F129" s="228">
        <v>13.2</v>
      </c>
      <c r="G129" s="187"/>
      <c r="H129" s="181">
        <f t="shared" si="1"/>
        <v>0</v>
      </c>
      <c r="I129" s="187"/>
    </row>
    <row r="130" spans="2:9" ht="16" x14ac:dyDescent="0.2">
      <c r="B130" s="172" t="s">
        <v>60</v>
      </c>
      <c r="C130" s="187"/>
      <c r="D130" s="227"/>
      <c r="E130" s="187"/>
      <c r="F130" s="228">
        <v>11.577777777777776</v>
      </c>
      <c r="G130" s="187"/>
      <c r="H130" s="181">
        <f t="shared" si="1"/>
        <v>0</v>
      </c>
      <c r="I130" s="187"/>
    </row>
    <row r="131" spans="2:9" ht="16" x14ac:dyDescent="0.2">
      <c r="B131" s="172" t="s">
        <v>61</v>
      </c>
      <c r="C131" s="187"/>
      <c r="D131" s="227"/>
      <c r="E131" s="187"/>
      <c r="F131" s="228">
        <v>6.7</v>
      </c>
      <c r="G131" s="187"/>
      <c r="H131" s="181">
        <f t="shared" si="1"/>
        <v>0</v>
      </c>
      <c r="I131" s="187"/>
    </row>
    <row r="132" spans="2:9" ht="16" x14ac:dyDescent="0.2">
      <c r="B132" s="172" t="s">
        <v>62</v>
      </c>
      <c r="C132" s="187"/>
      <c r="D132" s="227"/>
      <c r="E132" s="187"/>
      <c r="F132" s="228">
        <v>11.577777777777776</v>
      </c>
      <c r="G132" s="187"/>
      <c r="H132" s="181">
        <f t="shared" si="1"/>
        <v>0</v>
      </c>
      <c r="I132" s="187"/>
    </row>
    <row r="133" spans="2:9" ht="16" x14ac:dyDescent="0.2">
      <c r="B133" s="172" t="s">
        <v>63</v>
      </c>
      <c r="C133" s="187"/>
      <c r="D133" s="227"/>
      <c r="E133" s="187"/>
      <c r="F133" s="228">
        <v>58.9</v>
      </c>
      <c r="G133" s="187"/>
      <c r="H133" s="181">
        <f t="shared" si="1"/>
        <v>0</v>
      </c>
      <c r="I133" s="187"/>
    </row>
    <row r="134" spans="2:9" ht="16" x14ac:dyDescent="0.2">
      <c r="B134" s="172" t="s">
        <v>64</v>
      </c>
      <c r="C134" s="187"/>
      <c r="D134" s="227"/>
      <c r="E134" s="187"/>
      <c r="F134" s="228">
        <v>11.577777777777776</v>
      </c>
      <c r="G134" s="187"/>
      <c r="H134" s="181">
        <f t="shared" si="1"/>
        <v>0</v>
      </c>
      <c r="I134" s="187"/>
    </row>
    <row r="135" spans="2:9" ht="16" x14ac:dyDescent="0.2">
      <c r="B135" s="172" t="s">
        <v>65</v>
      </c>
      <c r="C135" s="187"/>
      <c r="D135" s="227"/>
      <c r="E135" s="187"/>
      <c r="F135" s="228">
        <v>61.457894736842093</v>
      </c>
      <c r="G135" s="187"/>
      <c r="H135" s="181">
        <f t="shared" si="1"/>
        <v>0</v>
      </c>
      <c r="I135" s="187"/>
    </row>
    <row r="136" spans="2:9" ht="16" x14ac:dyDescent="0.2">
      <c r="B136" s="172" t="s">
        <v>66</v>
      </c>
      <c r="C136" s="187"/>
      <c r="D136" s="227"/>
      <c r="E136" s="187"/>
      <c r="F136" s="228">
        <v>14.3</v>
      </c>
      <c r="G136" s="187"/>
      <c r="H136" s="181">
        <f t="shared" si="1"/>
        <v>0</v>
      </c>
      <c r="I136" s="187"/>
    </row>
    <row r="137" spans="2:9" ht="16" x14ac:dyDescent="0.2">
      <c r="B137" s="172" t="s">
        <v>67</v>
      </c>
      <c r="C137" s="187"/>
      <c r="D137" s="227"/>
      <c r="E137" s="187"/>
      <c r="F137" s="228">
        <v>39</v>
      </c>
      <c r="G137" s="187"/>
      <c r="H137" s="181">
        <f t="shared" si="1"/>
        <v>0</v>
      </c>
      <c r="I137" s="187"/>
    </row>
    <row r="138" spans="2:9" ht="16" x14ac:dyDescent="0.2">
      <c r="B138" s="172" t="s">
        <v>68</v>
      </c>
      <c r="C138" s="187"/>
      <c r="D138" s="227"/>
      <c r="E138" s="187"/>
      <c r="F138" s="228">
        <v>7.4</v>
      </c>
      <c r="G138" s="187"/>
      <c r="H138" s="181">
        <f t="shared" si="1"/>
        <v>0</v>
      </c>
      <c r="I138" s="187"/>
    </row>
    <row r="139" spans="2:9" ht="16" x14ac:dyDescent="0.2">
      <c r="B139" s="172" t="s">
        <v>69</v>
      </c>
      <c r="C139" s="187"/>
      <c r="D139" s="227"/>
      <c r="E139" s="187"/>
      <c r="F139" s="228">
        <v>61.457894736842093</v>
      </c>
      <c r="G139" s="187"/>
      <c r="H139" s="181">
        <f t="shared" si="1"/>
        <v>0</v>
      </c>
      <c r="I139" s="187"/>
    </row>
    <row r="140" spans="2:9" ht="16" x14ac:dyDescent="0.2">
      <c r="B140" s="172" t="s">
        <v>70</v>
      </c>
      <c r="C140" s="187"/>
      <c r="D140" s="227"/>
      <c r="E140" s="187"/>
      <c r="F140" s="228">
        <v>14.7</v>
      </c>
      <c r="G140" s="187"/>
      <c r="H140" s="181">
        <f t="shared" si="1"/>
        <v>0</v>
      </c>
      <c r="I140" s="187"/>
    </row>
    <row r="141" spans="2:9" ht="16" x14ac:dyDescent="0.2">
      <c r="B141" s="172" t="s">
        <v>148</v>
      </c>
      <c r="C141" s="187"/>
      <c r="D141" s="227"/>
      <c r="E141" s="187"/>
      <c r="F141" s="228">
        <v>11.577777777777776</v>
      </c>
      <c r="G141" s="187"/>
      <c r="H141" s="181">
        <f t="shared" si="1"/>
        <v>0</v>
      </c>
      <c r="I141" s="187"/>
    </row>
    <row r="142" spans="2:9" ht="16" x14ac:dyDescent="0.2">
      <c r="B142" s="172" t="s">
        <v>71</v>
      </c>
      <c r="C142" s="187"/>
      <c r="D142" s="227"/>
      <c r="E142" s="187"/>
      <c r="F142" s="228">
        <v>11.577777777777776</v>
      </c>
      <c r="G142" s="187"/>
      <c r="H142" s="181">
        <f t="shared" si="1"/>
        <v>0</v>
      </c>
      <c r="I142" s="187"/>
    </row>
    <row r="143" spans="2:9" ht="16" x14ac:dyDescent="0.2">
      <c r="B143" s="172" t="s">
        <v>72</v>
      </c>
      <c r="C143" s="187"/>
      <c r="D143" s="227"/>
      <c r="E143" s="187"/>
      <c r="F143" s="228">
        <v>11.577777777777776</v>
      </c>
      <c r="G143" s="187"/>
      <c r="H143" s="181">
        <f t="shared" si="1"/>
        <v>0</v>
      </c>
      <c r="I143" s="187"/>
    </row>
    <row r="144" spans="2:9" ht="16" x14ac:dyDescent="0.2">
      <c r="B144" s="172" t="s">
        <v>73</v>
      </c>
      <c r="C144" s="187"/>
      <c r="D144" s="227"/>
      <c r="E144" s="187"/>
      <c r="F144" s="228">
        <v>47.8</v>
      </c>
      <c r="G144" s="187"/>
      <c r="H144" s="181">
        <f t="shared" si="1"/>
        <v>0</v>
      </c>
      <c r="I144" s="187"/>
    </row>
    <row r="145" spans="2:9" ht="16" x14ac:dyDescent="0.2">
      <c r="B145" s="172" t="s">
        <v>74</v>
      </c>
      <c r="C145" s="187"/>
      <c r="D145" s="227"/>
      <c r="E145" s="187"/>
      <c r="F145" s="228">
        <v>61.5</v>
      </c>
      <c r="G145" s="187"/>
      <c r="H145" s="181">
        <f t="shared" si="1"/>
        <v>0</v>
      </c>
      <c r="I145" s="187"/>
    </row>
    <row r="146" spans="2:9" ht="16" x14ac:dyDescent="0.2">
      <c r="B146" s="172" t="s">
        <v>75</v>
      </c>
      <c r="C146" s="187"/>
      <c r="D146" s="227"/>
      <c r="E146" s="187"/>
      <c r="F146" s="228">
        <v>61.457894736842093</v>
      </c>
      <c r="G146" s="187"/>
      <c r="H146" s="181">
        <f t="shared" si="1"/>
        <v>0</v>
      </c>
      <c r="I146" s="187"/>
    </row>
    <row r="147" spans="2:9" ht="16" x14ac:dyDescent="0.2">
      <c r="B147" s="172" t="s">
        <v>76</v>
      </c>
      <c r="C147" s="187"/>
      <c r="D147" s="227"/>
      <c r="E147" s="187"/>
      <c r="F147" s="228">
        <v>47.8</v>
      </c>
      <c r="G147" s="187"/>
      <c r="H147" s="181">
        <f t="shared" si="1"/>
        <v>0</v>
      </c>
      <c r="I147" s="187"/>
    </row>
    <row r="148" spans="2:9" ht="16" x14ac:dyDescent="0.2">
      <c r="B148" s="172" t="s">
        <v>77</v>
      </c>
      <c r="C148" s="187"/>
      <c r="D148" s="227"/>
      <c r="E148" s="187"/>
      <c r="F148" s="228">
        <v>35</v>
      </c>
      <c r="G148" s="187"/>
      <c r="H148" s="181">
        <f t="shared" si="1"/>
        <v>0</v>
      </c>
      <c r="I148" s="187"/>
    </row>
    <row r="149" spans="2:9" ht="16" x14ac:dyDescent="0.2">
      <c r="B149" s="172" t="s">
        <v>78</v>
      </c>
      <c r="C149" s="187"/>
      <c r="D149" s="227"/>
      <c r="E149" s="187"/>
      <c r="F149" s="228">
        <v>14.8</v>
      </c>
      <c r="G149" s="187"/>
      <c r="H149" s="181">
        <f t="shared" si="1"/>
        <v>0</v>
      </c>
      <c r="I149" s="187"/>
    </row>
    <row r="150" spans="2:9" ht="16" x14ac:dyDescent="0.2">
      <c r="B150" s="172" t="s">
        <v>79</v>
      </c>
      <c r="C150" s="187"/>
      <c r="D150" s="227"/>
      <c r="E150" s="187"/>
      <c r="F150" s="228">
        <v>11.577777777777776</v>
      </c>
      <c r="G150" s="187"/>
      <c r="H150" s="181">
        <f t="shared" si="1"/>
        <v>0</v>
      </c>
      <c r="I150" s="187"/>
    </row>
    <row r="151" spans="2:9" ht="16" x14ac:dyDescent="0.2">
      <c r="B151" s="172" t="s">
        <v>80</v>
      </c>
      <c r="C151" s="187"/>
      <c r="D151" s="227"/>
      <c r="E151" s="187"/>
      <c r="F151" s="228">
        <v>11.577777777777776</v>
      </c>
      <c r="G151" s="187"/>
      <c r="H151" s="181">
        <f t="shared" si="1"/>
        <v>0</v>
      </c>
      <c r="I151" s="187"/>
    </row>
    <row r="152" spans="2:9" ht="16" x14ac:dyDescent="0.2">
      <c r="B152" s="172" t="s">
        <v>81</v>
      </c>
      <c r="C152" s="187"/>
      <c r="D152" s="227"/>
      <c r="E152" s="187"/>
      <c r="F152" s="228">
        <v>14.071428571428571</v>
      </c>
      <c r="G152" s="187"/>
      <c r="H152" s="181">
        <f t="shared" ref="H152:H173" si="2">D152*F152</f>
        <v>0</v>
      </c>
      <c r="I152" s="187"/>
    </row>
    <row r="153" spans="2:9" ht="16" x14ac:dyDescent="0.2">
      <c r="B153" s="172" t="s">
        <v>82</v>
      </c>
      <c r="C153" s="187"/>
      <c r="D153" s="227"/>
      <c r="E153" s="187"/>
      <c r="F153" s="228">
        <v>11.577777777777776</v>
      </c>
      <c r="G153" s="187"/>
      <c r="H153" s="181">
        <f t="shared" si="2"/>
        <v>0</v>
      </c>
      <c r="I153" s="187"/>
    </row>
    <row r="154" spans="2:9" ht="16" x14ac:dyDescent="0.2">
      <c r="B154" s="172" t="s">
        <v>83</v>
      </c>
      <c r="C154" s="187"/>
      <c r="D154" s="227"/>
      <c r="E154" s="187"/>
      <c r="F154" s="228">
        <v>19</v>
      </c>
      <c r="G154" s="187"/>
      <c r="H154" s="181">
        <f t="shared" si="2"/>
        <v>0</v>
      </c>
      <c r="I154" s="187"/>
    </row>
    <row r="155" spans="2:9" ht="16" x14ac:dyDescent="0.2">
      <c r="B155" s="172" t="s">
        <v>84</v>
      </c>
      <c r="C155" s="187"/>
      <c r="D155" s="227"/>
      <c r="E155" s="187"/>
      <c r="F155" s="228">
        <v>61.457894736842093</v>
      </c>
      <c r="G155" s="187"/>
      <c r="H155" s="181">
        <f t="shared" si="2"/>
        <v>0</v>
      </c>
      <c r="I155" s="187"/>
    </row>
    <row r="156" spans="2:9" ht="16" x14ac:dyDescent="0.2">
      <c r="B156" s="172" t="s">
        <v>85</v>
      </c>
      <c r="C156" s="187"/>
      <c r="D156" s="227"/>
      <c r="E156" s="187"/>
      <c r="F156" s="228">
        <v>11.577777777777776</v>
      </c>
      <c r="G156" s="187"/>
      <c r="H156" s="181">
        <f t="shared" si="2"/>
        <v>0</v>
      </c>
      <c r="I156" s="187"/>
    </row>
    <row r="157" spans="2:9" ht="16" x14ac:dyDescent="0.2">
      <c r="B157" s="172" t="s">
        <v>86</v>
      </c>
      <c r="C157" s="187"/>
      <c r="D157" s="227"/>
      <c r="E157" s="187"/>
      <c r="F157" s="228">
        <v>24.2</v>
      </c>
      <c r="G157" s="187"/>
      <c r="H157" s="181">
        <f t="shared" si="2"/>
        <v>0</v>
      </c>
      <c r="I157" s="187"/>
    </row>
    <row r="158" spans="2:9" ht="16" x14ac:dyDescent="0.2">
      <c r="B158" s="172" t="s">
        <v>87</v>
      </c>
      <c r="C158" s="187"/>
      <c r="D158" s="227"/>
      <c r="E158" s="187"/>
      <c r="F158" s="228">
        <v>11.577777777777776</v>
      </c>
      <c r="G158" s="187"/>
      <c r="H158" s="181">
        <f t="shared" si="2"/>
        <v>0</v>
      </c>
      <c r="I158" s="187"/>
    </row>
    <row r="159" spans="2:9" ht="16" x14ac:dyDescent="0.2">
      <c r="B159" s="172" t="s">
        <v>88</v>
      </c>
      <c r="C159" s="187"/>
      <c r="D159" s="227"/>
      <c r="E159" s="187"/>
      <c r="F159" s="228">
        <v>6.6</v>
      </c>
      <c r="G159" s="187"/>
      <c r="H159" s="181">
        <f t="shared" si="2"/>
        <v>0</v>
      </c>
      <c r="I159" s="187"/>
    </row>
    <row r="160" spans="2:9" ht="16" x14ac:dyDescent="0.2">
      <c r="B160" s="172" t="s">
        <v>89</v>
      </c>
      <c r="C160" s="187"/>
      <c r="D160" s="227"/>
      <c r="E160" s="187"/>
      <c r="F160" s="228">
        <v>11.577777777777776</v>
      </c>
      <c r="G160" s="187"/>
      <c r="H160" s="181">
        <f t="shared" si="2"/>
        <v>0</v>
      </c>
      <c r="I160" s="187"/>
    </row>
    <row r="161" spans="2:9" ht="16" x14ac:dyDescent="0.2">
      <c r="B161" s="172" t="s">
        <v>90</v>
      </c>
      <c r="C161" s="187"/>
      <c r="D161" s="227"/>
      <c r="E161" s="187"/>
      <c r="F161" s="228">
        <v>24.5</v>
      </c>
      <c r="G161" s="187"/>
      <c r="H161" s="181">
        <f t="shared" si="2"/>
        <v>0</v>
      </c>
      <c r="I161" s="187"/>
    </row>
    <row r="162" spans="2:9" ht="16" x14ac:dyDescent="0.2">
      <c r="B162" s="172" t="s">
        <v>91</v>
      </c>
      <c r="C162" s="187"/>
      <c r="D162" s="227"/>
      <c r="E162" s="187"/>
      <c r="F162" s="228">
        <v>11.577777777777776</v>
      </c>
      <c r="G162" s="187"/>
      <c r="H162" s="181">
        <f t="shared" si="2"/>
        <v>0</v>
      </c>
      <c r="I162" s="187"/>
    </row>
    <row r="163" spans="2:9" ht="16" x14ac:dyDescent="0.2">
      <c r="B163" s="172" t="s">
        <v>92</v>
      </c>
      <c r="C163" s="187"/>
      <c r="D163" s="227"/>
      <c r="E163" s="187"/>
      <c r="F163" s="228">
        <v>11.577777777777776</v>
      </c>
      <c r="G163" s="187"/>
      <c r="H163" s="181">
        <f t="shared" si="2"/>
        <v>0</v>
      </c>
      <c r="I163" s="187"/>
    </row>
    <row r="164" spans="2:9" ht="16" x14ac:dyDescent="0.2">
      <c r="B164" s="172" t="s">
        <v>93</v>
      </c>
      <c r="C164" s="187"/>
      <c r="D164" s="227"/>
      <c r="E164" s="187"/>
      <c r="F164" s="228">
        <v>7</v>
      </c>
      <c r="G164" s="187"/>
      <c r="H164" s="181">
        <f t="shared" si="2"/>
        <v>0</v>
      </c>
      <c r="I164" s="187"/>
    </row>
    <row r="165" spans="2:9" ht="16" x14ac:dyDescent="0.2">
      <c r="B165" s="172" t="s">
        <v>94</v>
      </c>
      <c r="C165" s="187"/>
      <c r="D165" s="227"/>
      <c r="E165" s="187"/>
      <c r="F165" s="228">
        <v>51.4</v>
      </c>
      <c r="G165" s="187"/>
      <c r="H165" s="181">
        <f t="shared" si="2"/>
        <v>0</v>
      </c>
      <c r="I165" s="187"/>
    </row>
    <row r="166" spans="2:9" ht="16" x14ac:dyDescent="0.2">
      <c r="B166" s="172" t="s">
        <v>95</v>
      </c>
      <c r="C166" s="187"/>
      <c r="D166" s="227"/>
      <c r="E166" s="187"/>
      <c r="F166" s="228">
        <v>61.457894736842093</v>
      </c>
      <c r="G166" s="187"/>
      <c r="H166" s="181">
        <f t="shared" si="2"/>
        <v>0</v>
      </c>
      <c r="I166" s="187"/>
    </row>
    <row r="167" spans="2:9" ht="16" x14ac:dyDescent="0.2">
      <c r="B167" s="172" t="s">
        <v>96</v>
      </c>
      <c r="C167" s="187"/>
      <c r="D167" s="227"/>
      <c r="E167" s="187"/>
      <c r="F167" s="228">
        <v>43.4</v>
      </c>
      <c r="G167" s="187"/>
      <c r="H167" s="181">
        <f t="shared" si="2"/>
        <v>0</v>
      </c>
      <c r="I167" s="187"/>
    </row>
    <row r="168" spans="2:9" ht="16" x14ac:dyDescent="0.2">
      <c r="B168" s="172" t="s">
        <v>97</v>
      </c>
      <c r="C168" s="187"/>
      <c r="D168" s="227"/>
      <c r="E168" s="187"/>
      <c r="F168" s="228">
        <v>11.577777777777776</v>
      </c>
      <c r="G168" s="187"/>
      <c r="H168" s="181">
        <f t="shared" si="2"/>
        <v>0</v>
      </c>
      <c r="I168" s="187"/>
    </row>
    <row r="169" spans="2:9" ht="16" x14ac:dyDescent="0.2">
      <c r="B169" s="172" t="s">
        <v>98</v>
      </c>
      <c r="C169" s="187"/>
      <c r="D169" s="227"/>
      <c r="E169" s="187"/>
      <c r="F169" s="228">
        <v>32.1</v>
      </c>
      <c r="G169" s="187"/>
      <c r="H169" s="181">
        <f t="shared" si="2"/>
        <v>0</v>
      </c>
      <c r="I169" s="187"/>
    </row>
    <row r="170" spans="2:9" ht="16" x14ac:dyDescent="0.2">
      <c r="B170" s="172" t="s">
        <v>99</v>
      </c>
      <c r="C170" s="187"/>
      <c r="D170" s="227"/>
      <c r="E170" s="187"/>
      <c r="F170" s="228">
        <v>11.577777777777776</v>
      </c>
      <c r="G170" s="187"/>
      <c r="H170" s="181">
        <f t="shared" si="2"/>
        <v>0</v>
      </c>
      <c r="I170" s="187"/>
    </row>
    <row r="171" spans="2:9" ht="16" x14ac:dyDescent="0.2">
      <c r="B171" s="172" t="s">
        <v>100</v>
      </c>
      <c r="C171" s="187"/>
      <c r="D171" s="227"/>
      <c r="E171" s="187"/>
      <c r="F171" s="228">
        <v>63.8</v>
      </c>
      <c r="G171" s="187"/>
      <c r="H171" s="181">
        <f t="shared" si="2"/>
        <v>0</v>
      </c>
      <c r="I171" s="187"/>
    </row>
    <row r="172" spans="2:9" ht="16" x14ac:dyDescent="0.2">
      <c r="B172" s="172" t="s">
        <v>101</v>
      </c>
      <c r="C172" s="187"/>
      <c r="D172" s="227"/>
      <c r="E172" s="187"/>
      <c r="F172" s="228">
        <v>16.100000000000001</v>
      </c>
      <c r="G172" s="187"/>
      <c r="H172" s="181">
        <f t="shared" si="2"/>
        <v>0</v>
      </c>
      <c r="I172" s="187"/>
    </row>
    <row r="173" spans="2:9" ht="16" x14ac:dyDescent="0.2">
      <c r="B173" s="172" t="s">
        <v>102</v>
      </c>
      <c r="C173" s="187"/>
      <c r="D173" s="230"/>
      <c r="E173" s="187"/>
      <c r="F173" s="228">
        <v>10.4</v>
      </c>
      <c r="G173" s="187"/>
      <c r="H173" s="188">
        <f t="shared" si="2"/>
        <v>0</v>
      </c>
      <c r="I173" s="187"/>
    </row>
    <row r="174" spans="2:9" ht="16" x14ac:dyDescent="0.2">
      <c r="B174" s="231" t="s">
        <v>246</v>
      </c>
      <c r="C174" s="187"/>
      <c r="D174" s="187"/>
      <c r="E174" s="187"/>
      <c r="F174" s="187"/>
      <c r="G174" s="187"/>
      <c r="H174" s="188">
        <f>SUM(H120:H173)</f>
        <v>0</v>
      </c>
      <c r="I174" s="187"/>
    </row>
    <row r="176" spans="2:9" s="4" customFormat="1" ht="1" customHeight="1" x14ac:dyDescent="0.15">
      <c r="E176" s="5"/>
      <c r="F176" s="5"/>
    </row>
    <row r="177" spans="1:14" s="121" customFormat="1" ht="23" x14ac:dyDescent="0.25">
      <c r="A177" s="117" t="s">
        <v>272</v>
      </c>
      <c r="B177" s="118"/>
      <c r="C177" s="118"/>
      <c r="D177" s="119"/>
      <c r="E177" s="119"/>
      <c r="F177" s="119"/>
      <c r="G177" s="119"/>
      <c r="H177" s="119"/>
      <c r="I177" s="119"/>
      <c r="J177" s="119"/>
      <c r="K177" s="119"/>
      <c r="L177" s="118"/>
      <c r="M177" s="120"/>
    </row>
    <row r="178" spans="1:14" x14ac:dyDescent="0.15">
      <c r="A178" s="13"/>
      <c r="E178" s="15"/>
      <c r="F178" s="15"/>
    </row>
    <row r="179" spans="1:14" ht="36" x14ac:dyDescent="0.25">
      <c r="A179" s="13"/>
      <c r="B179" s="170" t="s">
        <v>205</v>
      </c>
      <c r="C179" s="170" t="s">
        <v>161</v>
      </c>
      <c r="D179" s="201" t="s">
        <v>127</v>
      </c>
      <c r="E179" s="214" t="s">
        <v>164</v>
      </c>
      <c r="F179" s="214" t="s">
        <v>165</v>
      </c>
      <c r="G179" s="214" t="s">
        <v>209</v>
      </c>
      <c r="H179" s="232" t="s">
        <v>280</v>
      </c>
      <c r="I179" s="13"/>
      <c r="J179" s="13"/>
      <c r="K179" s="13"/>
    </row>
    <row r="180" spans="1:14" ht="16" x14ac:dyDescent="0.2">
      <c r="B180" s="172" t="s">
        <v>45</v>
      </c>
      <c r="C180" s="187"/>
      <c r="D180" s="187"/>
      <c r="E180" s="187"/>
      <c r="F180" s="187"/>
      <c r="G180" s="187"/>
      <c r="H180" s="181">
        <f>H109</f>
        <v>0</v>
      </c>
    </row>
    <row r="181" spans="1:14" ht="16" x14ac:dyDescent="0.2">
      <c r="B181" s="172" t="s">
        <v>158</v>
      </c>
      <c r="C181" s="187"/>
      <c r="D181" s="187"/>
      <c r="E181" s="187"/>
      <c r="F181" s="187"/>
      <c r="G181" s="187"/>
      <c r="H181" s="181">
        <f>H110</f>
        <v>0</v>
      </c>
    </row>
    <row r="182" spans="1:14" ht="16" x14ac:dyDescent="0.2">
      <c r="B182" s="172" t="s">
        <v>211</v>
      </c>
      <c r="C182" s="187"/>
      <c r="D182" s="187"/>
      <c r="E182" s="187"/>
      <c r="F182" s="187"/>
      <c r="G182" s="187"/>
      <c r="H182" s="181">
        <f>H111</f>
        <v>0</v>
      </c>
    </row>
    <row r="183" spans="1:14" ht="16" x14ac:dyDescent="0.2">
      <c r="B183" s="184" t="s">
        <v>212</v>
      </c>
      <c r="C183" s="187"/>
      <c r="D183" s="187"/>
      <c r="E183" s="187"/>
      <c r="F183" s="187"/>
      <c r="G183" s="187"/>
      <c r="H183" s="188">
        <f>Hotel_stay_Scope_3[[#Totals],[Ergebnis 
(kg CO2e / Jahr)]]</f>
        <v>0</v>
      </c>
      <c r="J183"/>
      <c r="K183"/>
      <c r="L183"/>
      <c r="M183"/>
      <c r="N183"/>
    </row>
    <row r="184" spans="1:14" ht="16" x14ac:dyDescent="0.2">
      <c r="B184" s="184" t="s">
        <v>218</v>
      </c>
      <c r="C184" s="187"/>
      <c r="D184" s="187"/>
      <c r="E184" s="187"/>
      <c r="F184" s="187"/>
      <c r="G184" s="187"/>
      <c r="H184" s="188">
        <f>SUBTOTAL(109,Geschäftsreisen_Gesamt[Ergebnis 
'[kg CO2e / Jahr']])</f>
        <v>0</v>
      </c>
      <c r="I184" s="112" t="s">
        <v>258</v>
      </c>
      <c r="J184" s="112"/>
      <c r="K184" s="112"/>
      <c r="L184"/>
      <c r="M184"/>
      <c r="N184"/>
    </row>
    <row r="186" spans="1:14" s="90" customFormat="1" ht="22" customHeight="1" x14ac:dyDescent="0.2">
      <c r="A186" s="233"/>
      <c r="B186" s="233"/>
      <c r="C186" s="233"/>
      <c r="D186" s="233"/>
      <c r="E186" s="233"/>
      <c r="F186" s="233"/>
      <c r="G186" s="233"/>
      <c r="H186" s="233"/>
      <c r="I186" s="233"/>
      <c r="J186" s="233"/>
      <c r="K186" s="233"/>
      <c r="L186" s="233"/>
      <c r="M186" s="233"/>
    </row>
  </sheetData>
  <sheetProtection selectLockedCells="1"/>
  <protectedRanges>
    <protectedRange sqref="D120:D173" name="Hotelübernachtungen"/>
    <protectedRange sqref="D102" name="Privat PWK"/>
    <protectedRange algorithmName="SHA-512" hashValue="HW+jLE+154B9KqWkeGAjoQGcbCLd25RHAZXlaIQX5MUmwwMbjrtqF8YUmDXNPVBooznIP9rmMBkXTeOfluMf7g==" saltValue="K3MEbatdHAsrcGXHTjqdlg==" spinCount="100000" sqref="D21:D75" name="Flugziele"/>
    <protectedRange algorithmName="SHA-512" hashValue="iOWFjkkICcD3UuKHL7/8i6JAFr8NLRML6AtcbK+K4dkHnoM6mZHLA7Y/KyQEJELwjLbRRm+Cqf0JmGAzoGuk8g==" saltValue="mte4OaFDc2ivngmTVuGtHA==" spinCount="100000" sqref="D93:D95" name="Bahnreisen"/>
  </protectedRanges>
  <mergeCells count="9">
    <mergeCell ref="I184:K184"/>
    <mergeCell ref="A114:M114"/>
    <mergeCell ref="B2:L2"/>
    <mergeCell ref="B3:L3"/>
    <mergeCell ref="A16:M16"/>
    <mergeCell ref="B4:L6"/>
    <mergeCell ref="D8:D12"/>
    <mergeCell ref="H8:H12"/>
    <mergeCell ref="I8:I12"/>
  </mergeCells>
  <dataValidations count="1">
    <dataValidation allowBlank="1" showInputMessage="1" sqref="H108 H80 H92 H101 H119 H179" xr:uid="{00000000-0002-0000-0100-000000000000}"/>
  </dataValidations>
  <pageMargins left="0.7" right="0.7" top="0.78740157499999996" bottom="0.78740157499999996" header="0.3" footer="0.3"/>
  <pageSetup paperSize="9" orientation="portrait" r:id="rId1"/>
  <tableParts count="7">
    <tablePart r:id="rId2"/>
    <tablePart r:id="rId3"/>
    <tablePart r:id="rId4"/>
    <tablePart r:id="rId5"/>
    <tablePart r:id="rId6"/>
    <tablePart r:id="rId7"/>
    <tablePart r:id="rId8"/>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75"/>
  <sheetViews>
    <sheetView zoomScaleNormal="100" workbookViewId="0">
      <selection activeCell="B4" sqref="B4:L6"/>
    </sheetView>
  </sheetViews>
  <sheetFormatPr baseColWidth="10" defaultColWidth="11.5" defaultRowHeight="13" x14ac:dyDescent="0.15"/>
  <cols>
    <col min="1" max="1" width="11.5" style="15"/>
    <col min="2" max="2" width="31.5" style="15" customWidth="1"/>
    <col min="3" max="3" width="33.1640625" style="15" customWidth="1"/>
    <col min="4" max="4" width="37.5" style="15" customWidth="1"/>
    <col min="5" max="5" width="32.5" style="29" customWidth="1"/>
    <col min="6" max="6" width="18.5" style="29" bestFit="1" customWidth="1"/>
    <col min="7" max="11" width="13.5" style="29" customWidth="1"/>
    <col min="12" max="16384" width="11.5" style="15"/>
  </cols>
  <sheetData>
    <row r="1" spans="1:20" ht="12.75" customHeight="1" thickBot="1" x14ac:dyDescent="0.2">
      <c r="E1" s="15"/>
      <c r="F1" s="15"/>
      <c r="G1" s="30"/>
      <c r="H1" s="30"/>
      <c r="I1" s="15"/>
      <c r="J1" s="15"/>
      <c r="K1" s="15"/>
      <c r="L1" s="30"/>
      <c r="M1" s="30"/>
    </row>
    <row r="2" spans="1:20" ht="12.75" customHeight="1" thickBot="1" x14ac:dyDescent="0.2">
      <c r="A2" s="31"/>
      <c r="B2" s="96" t="s">
        <v>267</v>
      </c>
      <c r="C2" s="96"/>
      <c r="D2" s="96"/>
      <c r="E2" s="96"/>
      <c r="F2" s="96"/>
      <c r="G2" s="96"/>
      <c r="H2" s="96"/>
      <c r="I2" s="96"/>
      <c r="J2" s="96"/>
      <c r="K2" s="96"/>
      <c r="L2" s="96"/>
      <c r="M2" s="32"/>
      <c r="N2" s="33"/>
    </row>
    <row r="3" spans="1:20" ht="12.75" customHeight="1" thickBot="1" x14ac:dyDescent="0.2">
      <c r="A3" s="14"/>
      <c r="B3" s="97" t="s">
        <v>204</v>
      </c>
      <c r="C3" s="97"/>
      <c r="D3" s="97"/>
      <c r="E3" s="97"/>
      <c r="F3" s="97"/>
      <c r="G3" s="97"/>
      <c r="H3" s="97"/>
      <c r="I3" s="97"/>
      <c r="J3" s="97"/>
      <c r="K3" s="97"/>
      <c r="L3" s="97"/>
    </row>
    <row r="4" spans="1:20" ht="12.75" customHeight="1" x14ac:dyDescent="0.2">
      <c r="B4" s="234" t="s">
        <v>168</v>
      </c>
      <c r="C4" s="235"/>
      <c r="D4" s="235"/>
      <c r="E4" s="235"/>
      <c r="F4" s="235"/>
      <c r="G4" s="235"/>
      <c r="H4" s="235"/>
      <c r="I4" s="235"/>
      <c r="J4" s="235"/>
      <c r="K4" s="235"/>
      <c r="L4" s="236"/>
      <c r="P4" s="28"/>
      <c r="Q4" s="28"/>
      <c r="R4" s="28"/>
      <c r="S4" s="28"/>
      <c r="T4" s="28"/>
    </row>
    <row r="5" spans="1:20" ht="12.75" customHeight="1" x14ac:dyDescent="0.2">
      <c r="B5" s="237"/>
      <c r="C5" s="238"/>
      <c r="D5" s="238"/>
      <c r="E5" s="238"/>
      <c r="F5" s="238"/>
      <c r="G5" s="238"/>
      <c r="H5" s="238"/>
      <c r="I5" s="238"/>
      <c r="J5" s="238"/>
      <c r="K5" s="238"/>
      <c r="L5" s="239"/>
      <c r="P5" s="28"/>
      <c r="Q5" s="28"/>
      <c r="R5" s="28"/>
      <c r="S5" s="28"/>
      <c r="T5" s="28"/>
    </row>
    <row r="6" spans="1:20" ht="12.75" customHeight="1" x14ac:dyDescent="0.2">
      <c r="B6" s="237"/>
      <c r="C6" s="238"/>
      <c r="D6" s="238"/>
      <c r="E6" s="238"/>
      <c r="F6" s="238"/>
      <c r="G6" s="238"/>
      <c r="H6" s="238"/>
      <c r="I6" s="238"/>
      <c r="J6" s="238"/>
      <c r="K6" s="238"/>
      <c r="L6" s="239"/>
      <c r="P6" s="28"/>
      <c r="Q6" s="28"/>
      <c r="R6" s="28"/>
      <c r="S6" s="28"/>
      <c r="T6" s="28"/>
    </row>
    <row r="7" spans="1:20" s="20" customFormat="1" ht="12.75" customHeight="1" x14ac:dyDescent="0.2">
      <c r="B7" s="19" t="s">
        <v>126</v>
      </c>
      <c r="D7" s="7" t="s">
        <v>114</v>
      </c>
      <c r="E7" s="7"/>
      <c r="F7" s="7" t="s">
        <v>115</v>
      </c>
      <c r="G7" s="59" t="s">
        <v>172</v>
      </c>
      <c r="H7" s="7"/>
      <c r="K7" s="21"/>
      <c r="L7" s="8"/>
      <c r="P7" s="28"/>
      <c r="Q7" s="28"/>
      <c r="R7" s="28"/>
      <c r="S7" s="28"/>
      <c r="T7" s="28"/>
    </row>
    <row r="8" spans="1:20" ht="12.75" customHeight="1" x14ac:dyDescent="0.2">
      <c r="B8" s="34"/>
      <c r="C8" s="10"/>
      <c r="D8" s="98" t="s">
        <v>116</v>
      </c>
      <c r="E8" s="11"/>
      <c r="F8" s="101" t="s">
        <v>116</v>
      </c>
      <c r="G8" s="15" t="s">
        <v>173</v>
      </c>
      <c r="H8" s="15"/>
      <c r="I8" s="15"/>
      <c r="J8" s="15"/>
      <c r="K8" s="18"/>
      <c r="L8" s="35"/>
      <c r="P8" s="28"/>
      <c r="Q8" s="28"/>
      <c r="R8" s="28"/>
      <c r="S8" s="28"/>
      <c r="T8" s="28"/>
    </row>
    <row r="9" spans="1:20" ht="12.75" customHeight="1" x14ac:dyDescent="0.2">
      <c r="B9" s="34"/>
      <c r="C9" s="10"/>
      <c r="D9" s="99"/>
      <c r="E9" s="11"/>
      <c r="F9" s="102"/>
      <c r="G9" s="51">
        <v>0.05</v>
      </c>
      <c r="H9" s="51">
        <v>0.05</v>
      </c>
      <c r="I9" s="51">
        <v>0.1</v>
      </c>
      <c r="J9" s="15"/>
      <c r="K9" s="18"/>
      <c r="L9" s="35"/>
      <c r="P9" s="28"/>
      <c r="Q9" s="28"/>
      <c r="R9" s="28"/>
      <c r="S9" s="28"/>
      <c r="T9" s="28"/>
    </row>
    <row r="10" spans="1:20" ht="12.75" customHeight="1" x14ac:dyDescent="0.2">
      <c r="B10" s="34"/>
      <c r="C10" s="10"/>
      <c r="D10" s="99"/>
      <c r="E10" s="11"/>
      <c r="F10" s="102"/>
      <c r="G10" s="51">
        <v>0.1</v>
      </c>
      <c r="H10" s="51">
        <v>0.2</v>
      </c>
      <c r="I10" s="51">
        <v>0.05</v>
      </c>
      <c r="J10" s="15"/>
      <c r="K10" s="18"/>
      <c r="L10" s="35"/>
      <c r="P10" s="28"/>
      <c r="Q10" s="28"/>
      <c r="R10" s="28"/>
      <c r="S10" s="28"/>
      <c r="T10" s="28"/>
    </row>
    <row r="11" spans="1:20" ht="12.75" customHeight="1" x14ac:dyDescent="0.2">
      <c r="B11" s="34"/>
      <c r="C11" s="10"/>
      <c r="D11" s="99"/>
      <c r="E11" s="11"/>
      <c r="F11" s="102"/>
      <c r="G11" s="15"/>
      <c r="H11" s="15"/>
      <c r="I11" s="15"/>
      <c r="J11" s="15"/>
      <c r="K11" s="18"/>
      <c r="L11" s="35"/>
      <c r="P11" s="28"/>
      <c r="Q11" s="28"/>
      <c r="R11" s="28"/>
      <c r="S11" s="28"/>
      <c r="T11" s="28"/>
    </row>
    <row r="12" spans="1:20" ht="12.75" customHeight="1" thickBot="1" x14ac:dyDescent="0.25">
      <c r="B12" s="36"/>
      <c r="C12" s="37"/>
      <c r="D12" s="100"/>
      <c r="E12" s="38"/>
      <c r="F12" s="103"/>
      <c r="G12" s="17"/>
      <c r="H12" s="17"/>
      <c r="I12" s="17"/>
      <c r="J12" s="17"/>
      <c r="K12" s="40"/>
      <c r="L12" s="41"/>
      <c r="P12" s="28"/>
      <c r="Q12" s="28"/>
      <c r="R12" s="28"/>
      <c r="S12" s="28"/>
      <c r="T12" s="28"/>
    </row>
    <row r="13" spans="1:20" ht="12.75" customHeight="1" x14ac:dyDescent="0.2">
      <c r="E13" s="15"/>
      <c r="F13" s="15"/>
      <c r="G13" s="15"/>
      <c r="H13" s="15"/>
      <c r="I13" s="15"/>
      <c r="J13" s="15"/>
      <c r="K13" s="15"/>
      <c r="P13" s="28"/>
      <c r="Q13" s="28"/>
      <c r="R13" s="28"/>
      <c r="S13" s="28"/>
      <c r="T13" s="28"/>
    </row>
    <row r="14" spans="1:20" ht="14" thickBot="1" x14ac:dyDescent="0.2">
      <c r="G14" s="15"/>
      <c r="H14" s="15"/>
      <c r="I14" s="15"/>
      <c r="J14" s="15"/>
      <c r="K14" s="15"/>
    </row>
    <row r="15" spans="1:20" s="28" customFormat="1" ht="15.75" customHeight="1" thickBot="1" x14ac:dyDescent="0.25">
      <c r="A15" s="93" t="s">
        <v>4</v>
      </c>
      <c r="B15" s="94"/>
      <c r="C15" s="94"/>
      <c r="D15" s="94"/>
      <c r="E15" s="94"/>
      <c r="F15" s="94"/>
      <c r="G15" s="94"/>
      <c r="H15" s="94"/>
      <c r="I15" s="94"/>
      <c r="J15" s="94"/>
      <c r="K15" s="94"/>
      <c r="L15" s="94"/>
      <c r="M15" s="95"/>
    </row>
    <row r="17" spans="1:13" s="121" customFormat="1" ht="23" x14ac:dyDescent="0.25">
      <c r="A17" s="117" t="s">
        <v>261</v>
      </c>
      <c r="B17" s="118"/>
      <c r="C17" s="118"/>
      <c r="D17" s="119"/>
      <c r="E17" s="119"/>
      <c r="F17" s="119"/>
      <c r="G17" s="119"/>
      <c r="H17" s="119"/>
      <c r="I17" s="119"/>
      <c r="J17" s="119"/>
      <c r="K17" s="119"/>
      <c r="L17" s="118"/>
      <c r="M17" s="120"/>
    </row>
    <row r="18" spans="1:13" ht="15.75" customHeight="1" x14ac:dyDescent="0.15">
      <c r="A18" s="15" t="s">
        <v>1</v>
      </c>
      <c r="B18" s="9"/>
      <c r="C18" s="9"/>
      <c r="D18" s="9"/>
      <c r="E18" s="9"/>
      <c r="F18" s="9"/>
      <c r="G18" s="9"/>
      <c r="H18" s="9"/>
      <c r="I18" s="9"/>
      <c r="J18" s="9"/>
      <c r="K18" s="9"/>
      <c r="L18" s="9"/>
      <c r="M18" s="9"/>
    </row>
    <row r="19" spans="1:13" x14ac:dyDescent="0.15">
      <c r="A19" s="15" t="s">
        <v>2</v>
      </c>
      <c r="D19" s="43"/>
      <c r="E19" s="44"/>
      <c r="F19" s="44"/>
      <c r="G19" s="44"/>
      <c r="H19" s="44"/>
      <c r="I19" s="44"/>
      <c r="J19" s="44"/>
      <c r="K19" s="44"/>
    </row>
    <row r="20" spans="1:13" x14ac:dyDescent="0.15">
      <c r="D20" s="43"/>
      <c r="E20" s="44"/>
      <c r="F20" s="44"/>
      <c r="G20" s="44"/>
      <c r="H20" s="44"/>
      <c r="I20" s="44"/>
      <c r="J20" s="44"/>
      <c r="K20" s="44"/>
    </row>
    <row r="21" spans="1:13" x14ac:dyDescent="0.15">
      <c r="D21" s="43"/>
      <c r="E21" s="44"/>
      <c r="F21" s="44"/>
      <c r="G21" s="44"/>
      <c r="H21" s="44"/>
      <c r="I21" s="44"/>
      <c r="J21" s="44"/>
      <c r="K21" s="44"/>
    </row>
    <row r="22" spans="1:13" x14ac:dyDescent="0.15">
      <c r="B22" s="27" t="s">
        <v>110</v>
      </c>
      <c r="C22" s="1"/>
      <c r="D22" s="58"/>
      <c r="E22" s="1"/>
      <c r="G22" s="44"/>
      <c r="H22" s="44"/>
      <c r="I22" s="44"/>
      <c r="J22" s="44"/>
      <c r="K22" s="44"/>
    </row>
    <row r="23" spans="1:13" x14ac:dyDescent="0.15">
      <c r="B23" s="44"/>
      <c r="C23" s="13"/>
      <c r="D23" s="44"/>
      <c r="E23" s="44"/>
      <c r="G23" s="44"/>
      <c r="H23" s="44"/>
      <c r="I23" s="44"/>
      <c r="J23" s="44"/>
      <c r="K23" s="44"/>
    </row>
    <row r="24" spans="1:13" s="29" customFormat="1" ht="15" customHeight="1" x14ac:dyDescent="0.15">
      <c r="B24" s="73" t="s">
        <v>169</v>
      </c>
      <c r="C24" s="73"/>
      <c r="D24" s="45" t="s">
        <v>113</v>
      </c>
      <c r="E24" s="74" t="s">
        <v>13</v>
      </c>
      <c r="G24" s="44"/>
      <c r="H24" s="44"/>
      <c r="I24" s="44"/>
      <c r="J24" s="44"/>
      <c r="K24" s="44"/>
    </row>
    <row r="25" spans="1:13" ht="14" x14ac:dyDescent="0.15">
      <c r="B25" s="55" t="s">
        <v>171</v>
      </c>
      <c r="C25" s="1"/>
      <c r="D25" s="46"/>
      <c r="E25" s="47">
        <v>220</v>
      </c>
      <c r="G25" s="44"/>
      <c r="H25" s="44"/>
      <c r="I25" s="44"/>
      <c r="J25" s="44"/>
      <c r="K25" s="44"/>
    </row>
    <row r="26" spans="1:13" ht="14" x14ac:dyDescent="0.15">
      <c r="B26" s="48" t="s">
        <v>170</v>
      </c>
      <c r="C26" s="1"/>
      <c r="D26" s="46"/>
      <c r="E26" s="47">
        <v>100</v>
      </c>
      <c r="G26" s="44"/>
      <c r="H26" s="44"/>
      <c r="I26" s="44"/>
      <c r="J26" s="44"/>
      <c r="K26" s="44"/>
    </row>
    <row r="27" spans="1:13" ht="14" x14ac:dyDescent="0.15">
      <c r="B27" s="56" t="s">
        <v>14</v>
      </c>
      <c r="C27" s="1"/>
      <c r="D27" s="57">
        <f>D26+D25</f>
        <v>0</v>
      </c>
      <c r="E27" s="47">
        <f>SUMPRODUCT(E25:E26,D25:D26)</f>
        <v>0</v>
      </c>
      <c r="G27" s="44"/>
      <c r="H27" s="44"/>
      <c r="I27" s="44"/>
      <c r="J27" s="44"/>
      <c r="K27" s="44"/>
    </row>
    <row r="28" spans="1:13" x14ac:dyDescent="0.15">
      <c r="B28" s="27" t="s">
        <v>111</v>
      </c>
      <c r="C28" s="1"/>
      <c r="D28" s="1"/>
      <c r="E28" s="62">
        <f>+D22*E27</f>
        <v>0</v>
      </c>
      <c r="G28" s="44"/>
      <c r="H28" s="44"/>
      <c r="I28" s="44"/>
      <c r="J28" s="44"/>
      <c r="K28" s="44"/>
    </row>
    <row r="29" spans="1:13" x14ac:dyDescent="0.15">
      <c r="C29" s="44"/>
      <c r="D29" s="13"/>
      <c r="E29" s="44"/>
      <c r="F29" s="44"/>
      <c r="G29" s="44"/>
      <c r="H29" s="44"/>
      <c r="I29" s="44"/>
      <c r="J29" s="44"/>
      <c r="K29" s="44"/>
    </row>
    <row r="30" spans="1:13" ht="5" customHeight="1" x14ac:dyDescent="0.15">
      <c r="D30" s="43"/>
      <c r="E30" s="44"/>
      <c r="F30" s="44"/>
      <c r="G30" s="44"/>
      <c r="H30" s="44"/>
      <c r="I30" s="44"/>
      <c r="J30" s="44"/>
      <c r="K30" s="44"/>
    </row>
    <row r="31" spans="1:13" s="121" customFormat="1" ht="23" x14ac:dyDescent="0.25">
      <c r="A31" s="117" t="s">
        <v>262</v>
      </c>
      <c r="B31" s="118"/>
      <c r="C31" s="118"/>
      <c r="D31" s="119"/>
      <c r="E31" s="119"/>
      <c r="F31" s="119"/>
      <c r="G31" s="119"/>
      <c r="H31" s="119"/>
      <c r="I31" s="119"/>
      <c r="J31" s="119"/>
      <c r="K31" s="119"/>
      <c r="L31" s="118"/>
      <c r="M31" s="120"/>
    </row>
    <row r="32" spans="1:13" x14ac:dyDescent="0.15">
      <c r="A32" s="61"/>
      <c r="D32" s="29"/>
    </row>
    <row r="33" spans="2:14" ht="15" customHeight="1" x14ac:dyDescent="0.15">
      <c r="B33" s="60" t="s">
        <v>174</v>
      </c>
      <c r="C33" s="49"/>
      <c r="D33" s="49"/>
      <c r="E33" s="49"/>
      <c r="F33" s="49"/>
      <c r="G33" s="49"/>
      <c r="H33" s="49"/>
      <c r="I33" s="49"/>
      <c r="J33" s="49"/>
    </row>
    <row r="34" spans="2:14" x14ac:dyDescent="0.15">
      <c r="B34" s="60" t="s">
        <v>286</v>
      </c>
      <c r="C34" s="49"/>
      <c r="D34" s="49"/>
      <c r="E34" s="49"/>
      <c r="F34" s="49"/>
      <c r="G34" s="49"/>
      <c r="H34" s="49"/>
      <c r="I34" s="50"/>
      <c r="J34" s="50"/>
      <c r="L34" s="83"/>
      <c r="M34" s="83"/>
      <c r="N34" s="83"/>
    </row>
    <row r="35" spans="2:14" ht="30.75" customHeight="1" x14ac:dyDescent="0.15">
      <c r="B35" s="287" t="s">
        <v>287</v>
      </c>
      <c r="C35" s="287"/>
      <c r="D35" s="287"/>
      <c r="E35" s="287"/>
      <c r="F35" s="287"/>
      <c r="G35" s="287"/>
      <c r="H35" s="287"/>
      <c r="I35" s="287"/>
      <c r="J35" s="287"/>
      <c r="K35" s="287"/>
      <c r="L35" s="87"/>
      <c r="M35" s="83"/>
      <c r="N35" s="83"/>
    </row>
    <row r="36" spans="2:14" s="29" customFormat="1" ht="15" customHeight="1" x14ac:dyDescent="0.2">
      <c r="B36" s="288" t="s">
        <v>176</v>
      </c>
      <c r="C36" s="289"/>
      <c r="D36" s="289"/>
      <c r="E36" s="290"/>
      <c r="F36" s="291"/>
      <c r="G36" s="292" t="s">
        <v>175</v>
      </c>
      <c r="H36" s="293"/>
      <c r="I36" s="293"/>
      <c r="J36" s="293"/>
      <c r="K36" s="293"/>
      <c r="L36" s="88"/>
      <c r="M36" s="89"/>
      <c r="N36" s="89"/>
    </row>
    <row r="37" spans="2:14" s="29" customFormat="1" ht="34" x14ac:dyDescent="0.2">
      <c r="B37" s="294" t="s">
        <v>3</v>
      </c>
      <c r="C37" s="171" t="s">
        <v>4</v>
      </c>
      <c r="D37" s="171" t="s">
        <v>106</v>
      </c>
      <c r="E37" s="171" t="s">
        <v>5</v>
      </c>
      <c r="F37" s="214" t="s">
        <v>127</v>
      </c>
      <c r="G37" s="171" t="s">
        <v>6</v>
      </c>
      <c r="H37" s="171" t="s">
        <v>8</v>
      </c>
      <c r="I37" s="171" t="s">
        <v>7</v>
      </c>
      <c r="J37" s="171" t="s">
        <v>9</v>
      </c>
      <c r="K37" s="178" t="s">
        <v>107</v>
      </c>
      <c r="L37" s="89"/>
      <c r="M37" s="89"/>
      <c r="N37" s="89"/>
    </row>
    <row r="38" spans="2:14" ht="16" x14ac:dyDescent="0.2">
      <c r="B38" s="172" t="s">
        <v>3</v>
      </c>
      <c r="C38" s="295" t="s">
        <v>10</v>
      </c>
      <c r="D38" s="296"/>
      <c r="E38" s="297">
        <v>2.5</v>
      </c>
      <c r="F38" s="187"/>
      <c r="G38" s="298">
        <v>0.38</v>
      </c>
      <c r="H38" s="298">
        <v>0.03</v>
      </c>
      <c r="I38" s="298">
        <v>0.23</v>
      </c>
      <c r="J38" s="298">
        <v>0.05</v>
      </c>
      <c r="K38" s="299">
        <v>0.28999999999999998</v>
      </c>
      <c r="L38" s="83"/>
      <c r="M38" s="83"/>
      <c r="N38" s="83"/>
    </row>
    <row r="39" spans="2:14" ht="16" x14ac:dyDescent="0.2">
      <c r="B39" s="172" t="s">
        <v>3</v>
      </c>
      <c r="C39" s="295" t="s">
        <v>11</v>
      </c>
      <c r="D39" s="296"/>
      <c r="E39" s="300">
        <v>6.5784459660613281</v>
      </c>
      <c r="F39" s="187"/>
      <c r="G39" s="301">
        <v>0.01</v>
      </c>
      <c r="H39" s="301">
        <v>0.01</v>
      </c>
      <c r="I39" s="301">
        <v>0.11</v>
      </c>
      <c r="J39" s="301">
        <v>0.18</v>
      </c>
      <c r="K39" s="302">
        <v>0.69</v>
      </c>
      <c r="L39" s="83"/>
      <c r="M39" s="83"/>
      <c r="N39" s="83"/>
    </row>
    <row r="40" spans="2:14" ht="16" x14ac:dyDescent="0.2">
      <c r="B40" s="172" t="s">
        <v>3</v>
      </c>
      <c r="C40" s="295" t="s">
        <v>12</v>
      </c>
      <c r="D40" s="296"/>
      <c r="E40" s="297">
        <v>14.5</v>
      </c>
      <c r="F40" s="187"/>
      <c r="G40" s="301">
        <v>0</v>
      </c>
      <c r="H40" s="303">
        <v>3.8999999999999998E-3</v>
      </c>
      <c r="I40" s="301">
        <v>0.03</v>
      </c>
      <c r="J40" s="301">
        <v>0.16</v>
      </c>
      <c r="K40" s="302">
        <v>0.79</v>
      </c>
      <c r="L40" s="83"/>
      <c r="M40" s="83"/>
      <c r="N40" s="83"/>
    </row>
    <row r="41" spans="2:14" ht="16" x14ac:dyDescent="0.2">
      <c r="B41" s="172" t="s">
        <v>3</v>
      </c>
      <c r="C41" s="295" t="s">
        <v>255</v>
      </c>
      <c r="D41" s="296"/>
      <c r="E41" s="300">
        <v>24.5</v>
      </c>
      <c r="F41" s="187"/>
      <c r="G41" s="301">
        <v>0</v>
      </c>
      <c r="H41" s="303">
        <v>1.2999999999999999E-3</v>
      </c>
      <c r="I41" s="301">
        <v>0.01</v>
      </c>
      <c r="J41" s="301">
        <v>0.2</v>
      </c>
      <c r="K41" s="302">
        <v>0.8</v>
      </c>
      <c r="L41" s="83"/>
      <c r="M41" s="83"/>
      <c r="N41" s="83"/>
    </row>
    <row r="42" spans="2:14" ht="16" x14ac:dyDescent="0.2">
      <c r="B42" s="172" t="s">
        <v>3</v>
      </c>
      <c r="C42" s="295" t="s">
        <v>257</v>
      </c>
      <c r="D42" s="296"/>
      <c r="E42" s="297">
        <v>34.5</v>
      </c>
      <c r="F42" s="187"/>
      <c r="G42" s="301">
        <v>0</v>
      </c>
      <c r="H42" s="303">
        <v>1.2999999999999999E-3</v>
      </c>
      <c r="I42" s="301">
        <v>0.01</v>
      </c>
      <c r="J42" s="301">
        <v>0.2</v>
      </c>
      <c r="K42" s="302">
        <v>0.8</v>
      </c>
      <c r="L42" s="83"/>
      <c r="M42" s="83"/>
      <c r="N42" s="83"/>
    </row>
    <row r="43" spans="2:14" ht="16" x14ac:dyDescent="0.2">
      <c r="B43" s="172" t="s">
        <v>3</v>
      </c>
      <c r="C43" s="295" t="s">
        <v>256</v>
      </c>
      <c r="D43" s="296"/>
      <c r="E43" s="297">
        <v>44.5</v>
      </c>
      <c r="F43" s="187"/>
      <c r="G43" s="301">
        <v>0</v>
      </c>
      <c r="H43" s="303">
        <v>1.2999999999999999E-3</v>
      </c>
      <c r="I43" s="301">
        <v>0.01</v>
      </c>
      <c r="J43" s="301">
        <v>0.2</v>
      </c>
      <c r="K43" s="302">
        <v>0.8</v>
      </c>
      <c r="L43" s="83"/>
      <c r="M43" s="83"/>
      <c r="N43" s="83"/>
    </row>
    <row r="44" spans="2:14" ht="16" x14ac:dyDescent="0.2">
      <c r="B44" s="172" t="s">
        <v>3</v>
      </c>
      <c r="C44" s="295" t="s">
        <v>253</v>
      </c>
      <c r="D44" s="296"/>
      <c r="E44" s="297">
        <v>54.5</v>
      </c>
      <c r="F44" s="187"/>
      <c r="G44" s="301">
        <v>0</v>
      </c>
      <c r="H44" s="301">
        <v>0</v>
      </c>
      <c r="I44" s="301">
        <v>0</v>
      </c>
      <c r="J44" s="301">
        <v>0.26</v>
      </c>
      <c r="K44" s="302">
        <v>0.75</v>
      </c>
      <c r="L44" s="83"/>
      <c r="M44" s="83"/>
      <c r="N44" s="83"/>
    </row>
    <row r="45" spans="2:14" ht="16" x14ac:dyDescent="0.2">
      <c r="B45" s="172" t="s">
        <v>3</v>
      </c>
      <c r="C45" s="295" t="s">
        <v>254</v>
      </c>
      <c r="D45" s="296"/>
      <c r="E45" s="297">
        <v>104.5</v>
      </c>
      <c r="F45" s="187"/>
      <c r="G45" s="301">
        <v>0</v>
      </c>
      <c r="H45" s="301">
        <v>0</v>
      </c>
      <c r="I45" s="301">
        <v>0</v>
      </c>
      <c r="J45" s="301">
        <v>0.34</v>
      </c>
      <c r="K45" s="302">
        <v>0.66</v>
      </c>
      <c r="L45" s="83"/>
      <c r="M45" s="83"/>
      <c r="N45" s="83"/>
    </row>
    <row r="46" spans="2:14" ht="16" hidden="1" x14ac:dyDescent="0.2">
      <c r="B46" s="184" t="s">
        <v>3</v>
      </c>
      <c r="C46" s="304"/>
      <c r="D46" s="305"/>
      <c r="E46" s="306"/>
      <c r="F46" s="187"/>
      <c r="G46" s="307"/>
      <c r="H46" s="307"/>
      <c r="I46" s="307"/>
      <c r="J46" s="307"/>
      <c r="K46" s="308"/>
      <c r="L46" s="83"/>
      <c r="M46" s="83"/>
      <c r="N46" s="83"/>
    </row>
    <row r="47" spans="2:14" ht="16" x14ac:dyDescent="0.2">
      <c r="B47" s="184" t="s">
        <v>130</v>
      </c>
      <c r="C47" s="187"/>
      <c r="D47" s="309">
        <f>SUBTOTAL(109,Pendelverkehr[Aufteilung in (%) der Mitarbeiter*innen])</f>
        <v>0</v>
      </c>
      <c r="E47" s="310" t="s">
        <v>178</v>
      </c>
      <c r="F47" s="187"/>
      <c r="G47" s="187"/>
      <c r="H47" s="187"/>
      <c r="I47" s="187"/>
      <c r="J47" s="187"/>
      <c r="K47" s="216"/>
      <c r="L47" s="83"/>
      <c r="M47" s="83"/>
      <c r="N47" s="83"/>
    </row>
    <row r="48" spans="2:14" customFormat="1" ht="15" x14ac:dyDescent="0.2">
      <c r="L48" s="90"/>
      <c r="M48" s="91"/>
      <c r="N48" s="91"/>
    </row>
    <row r="49" spans="1:13" ht="5" customHeight="1" x14ac:dyDescent="0.15">
      <c r="C49" s="13"/>
      <c r="D49" s="13"/>
      <c r="E49" s="26"/>
      <c r="F49" s="52"/>
      <c r="G49" s="26"/>
      <c r="H49" s="26"/>
      <c r="I49" s="26"/>
      <c r="J49" s="26"/>
      <c r="K49" s="26"/>
    </row>
    <row r="50" spans="1:13" s="121" customFormat="1" ht="23" x14ac:dyDescent="0.25">
      <c r="A50" s="122" t="s">
        <v>263</v>
      </c>
      <c r="B50" s="118"/>
      <c r="C50" s="118"/>
      <c r="D50" s="118"/>
      <c r="E50" s="119"/>
      <c r="F50" s="119"/>
      <c r="G50" s="119"/>
      <c r="H50" s="119"/>
      <c r="I50" s="119"/>
      <c r="J50" s="123"/>
      <c r="K50" s="123"/>
      <c r="L50" s="118"/>
      <c r="M50" s="120"/>
    </row>
    <row r="51" spans="1:13" x14ac:dyDescent="0.15">
      <c r="J51" s="26"/>
      <c r="K51" s="26"/>
    </row>
    <row r="52" spans="1:13" s="29" customFormat="1" ht="17" x14ac:dyDescent="0.2">
      <c r="B52" s="311" t="s">
        <v>3</v>
      </c>
      <c r="C52" s="312" t="s">
        <v>217</v>
      </c>
      <c r="D52" s="313" t="s">
        <v>15</v>
      </c>
      <c r="E52" s="313" t="s">
        <v>16</v>
      </c>
      <c r="F52" s="313" t="s">
        <v>251</v>
      </c>
      <c r="G52" s="313" t="s">
        <v>17</v>
      </c>
      <c r="H52" s="314" t="s">
        <v>108</v>
      </c>
      <c r="J52" s="26"/>
      <c r="K52" s="26"/>
    </row>
    <row r="53" spans="1:13" ht="16" x14ac:dyDescent="0.2">
      <c r="B53" s="315" t="str">
        <f>C38</f>
        <v>Weniger als 5 km</v>
      </c>
      <c r="C53" s="316">
        <f t="shared" ref="C53:C60" si="0">+$E$28*$D38*E38*2</f>
        <v>0</v>
      </c>
      <c r="D53" s="186">
        <f t="shared" ref="D53:D60" si="1">+$C53*G38</f>
        <v>0</v>
      </c>
      <c r="E53" s="186">
        <f t="shared" ref="E53:F60" si="2">+$C53*H38</f>
        <v>0</v>
      </c>
      <c r="F53" s="186">
        <f t="shared" si="2"/>
        <v>0</v>
      </c>
      <c r="G53" s="186">
        <f t="shared" ref="G53:H60" si="3">+$C53*J38</f>
        <v>0</v>
      </c>
      <c r="H53" s="186">
        <f t="shared" si="3"/>
        <v>0</v>
      </c>
      <c r="J53" s="26"/>
      <c r="K53" s="26"/>
    </row>
    <row r="54" spans="1:13" ht="16" x14ac:dyDescent="0.2">
      <c r="B54" s="317" t="str">
        <f>C39</f>
        <v>5 - 9 Kilometer</v>
      </c>
      <c r="C54" s="316">
        <f t="shared" si="0"/>
        <v>0</v>
      </c>
      <c r="D54" s="186">
        <f t="shared" si="1"/>
        <v>0</v>
      </c>
      <c r="E54" s="186">
        <f t="shared" si="2"/>
        <v>0</v>
      </c>
      <c r="F54" s="186">
        <f t="shared" si="2"/>
        <v>0</v>
      </c>
      <c r="G54" s="186">
        <f t="shared" si="3"/>
        <v>0</v>
      </c>
      <c r="H54" s="186">
        <f t="shared" si="3"/>
        <v>0</v>
      </c>
      <c r="J54" s="26"/>
      <c r="K54" s="26"/>
    </row>
    <row r="55" spans="1:13" ht="16" x14ac:dyDescent="0.2">
      <c r="B55" s="315" t="str">
        <f>C40</f>
        <v>10 - 19 Kilometer</v>
      </c>
      <c r="C55" s="316">
        <f t="shared" si="0"/>
        <v>0</v>
      </c>
      <c r="D55" s="186">
        <f t="shared" si="1"/>
        <v>0</v>
      </c>
      <c r="E55" s="186">
        <f t="shared" si="2"/>
        <v>0</v>
      </c>
      <c r="F55" s="186">
        <f t="shared" si="2"/>
        <v>0</v>
      </c>
      <c r="G55" s="186">
        <f t="shared" si="3"/>
        <v>0</v>
      </c>
      <c r="H55" s="186">
        <f t="shared" si="3"/>
        <v>0</v>
      </c>
      <c r="J55" s="26"/>
      <c r="K55" s="26"/>
    </row>
    <row r="56" spans="1:13" ht="16" x14ac:dyDescent="0.2">
      <c r="B56" s="317" t="str">
        <f>C41</f>
        <v>20 - 29 Kilometer</v>
      </c>
      <c r="C56" s="316">
        <f t="shared" si="0"/>
        <v>0</v>
      </c>
      <c r="D56" s="186">
        <f t="shared" si="1"/>
        <v>0</v>
      </c>
      <c r="E56" s="186">
        <f t="shared" si="2"/>
        <v>0</v>
      </c>
      <c r="F56" s="186">
        <f t="shared" si="2"/>
        <v>0</v>
      </c>
      <c r="G56" s="186">
        <f t="shared" si="3"/>
        <v>0</v>
      </c>
      <c r="H56" s="186">
        <f t="shared" si="3"/>
        <v>0</v>
      </c>
      <c r="J56" s="26"/>
      <c r="K56" s="26"/>
    </row>
    <row r="57" spans="1:13" ht="16" x14ac:dyDescent="0.2">
      <c r="B57" s="317" t="s">
        <v>257</v>
      </c>
      <c r="C57" s="316">
        <f t="shared" si="0"/>
        <v>0</v>
      </c>
      <c r="D57" s="186">
        <f t="shared" si="1"/>
        <v>0</v>
      </c>
      <c r="E57" s="186">
        <f t="shared" si="2"/>
        <v>0</v>
      </c>
      <c r="F57" s="186">
        <f t="shared" si="2"/>
        <v>0</v>
      </c>
      <c r="G57" s="186">
        <f t="shared" si="3"/>
        <v>0</v>
      </c>
      <c r="H57" s="186">
        <f t="shared" si="3"/>
        <v>0</v>
      </c>
      <c r="J57" s="26"/>
      <c r="K57" s="26"/>
    </row>
    <row r="58" spans="1:13" ht="16" x14ac:dyDescent="0.2">
      <c r="B58" s="317" t="s">
        <v>256</v>
      </c>
      <c r="C58" s="316">
        <f t="shared" si="0"/>
        <v>0</v>
      </c>
      <c r="D58" s="186">
        <f t="shared" si="1"/>
        <v>0</v>
      </c>
      <c r="E58" s="186">
        <f t="shared" si="2"/>
        <v>0</v>
      </c>
      <c r="F58" s="186">
        <f t="shared" si="2"/>
        <v>0</v>
      </c>
      <c r="G58" s="186">
        <f t="shared" si="3"/>
        <v>0</v>
      </c>
      <c r="H58" s="186">
        <f t="shared" si="3"/>
        <v>0</v>
      </c>
      <c r="J58" s="26"/>
      <c r="K58" s="26"/>
    </row>
    <row r="59" spans="1:13" ht="13" customHeight="1" x14ac:dyDescent="0.2">
      <c r="B59" s="315" t="str">
        <f>C44</f>
        <v>50 - 99 Kilometer</v>
      </c>
      <c r="C59" s="316">
        <f t="shared" si="0"/>
        <v>0</v>
      </c>
      <c r="D59" s="186">
        <f t="shared" si="1"/>
        <v>0</v>
      </c>
      <c r="E59" s="186">
        <f t="shared" si="2"/>
        <v>0</v>
      </c>
      <c r="F59" s="186">
        <f t="shared" si="2"/>
        <v>0</v>
      </c>
      <c r="G59" s="186">
        <f t="shared" si="3"/>
        <v>0</v>
      </c>
      <c r="H59" s="186">
        <f t="shared" si="3"/>
        <v>0</v>
      </c>
      <c r="J59" s="26"/>
      <c r="K59" s="26"/>
    </row>
    <row r="60" spans="1:13" ht="16" x14ac:dyDescent="0.2">
      <c r="B60" s="317" t="str">
        <f>C45</f>
        <v>mehr als 100 Kilometer</v>
      </c>
      <c r="C60" s="316">
        <f t="shared" si="0"/>
        <v>0</v>
      </c>
      <c r="D60" s="186">
        <f t="shared" si="1"/>
        <v>0</v>
      </c>
      <c r="E60" s="186">
        <f t="shared" si="2"/>
        <v>0</v>
      </c>
      <c r="F60" s="186">
        <f t="shared" si="2"/>
        <v>0</v>
      </c>
      <c r="G60" s="186">
        <f t="shared" si="3"/>
        <v>0</v>
      </c>
      <c r="H60" s="186">
        <f t="shared" si="3"/>
        <v>0</v>
      </c>
      <c r="J60" s="26"/>
      <c r="K60" s="26"/>
    </row>
    <row r="61" spans="1:13" ht="16" x14ac:dyDescent="0.2">
      <c r="B61" s="318" t="s">
        <v>0</v>
      </c>
      <c r="C61" s="319">
        <f t="shared" ref="C61:H61" si="4">SUM(C53:C60)</f>
        <v>0</v>
      </c>
      <c r="D61" s="320">
        <f>SUM(D53:D60)</f>
        <v>0</v>
      </c>
      <c r="E61" s="320">
        <f t="shared" si="4"/>
        <v>0</v>
      </c>
      <c r="F61" s="320">
        <f t="shared" si="4"/>
        <v>0</v>
      </c>
      <c r="G61" s="320">
        <f t="shared" si="4"/>
        <v>0</v>
      </c>
      <c r="H61" s="321">
        <f t="shared" si="4"/>
        <v>0</v>
      </c>
      <c r="J61" s="26"/>
      <c r="K61" s="26"/>
    </row>
    <row r="62" spans="1:13" ht="16" x14ac:dyDescent="0.2">
      <c r="B62" s="318" t="s">
        <v>18</v>
      </c>
      <c r="C62" s="322" t="str">
        <f>IFERROR(C61/$C$61,"Mitarbeiteranzahl?")</f>
        <v>Mitarbeiteranzahl?</v>
      </c>
      <c r="D62" s="323" t="str">
        <f>IFERROR(D61/C61,"Mitarbeiteranzahl?")</f>
        <v>Mitarbeiteranzahl?</v>
      </c>
      <c r="E62" s="323" t="str">
        <f>IFERROR(E61/$C$61,"Mitarbeiteranzahl?")</f>
        <v>Mitarbeiteranzahl?</v>
      </c>
      <c r="F62" s="323" t="str">
        <f>IFERROR(F61/$C$61,"Mitarbeiteranzahl?")</f>
        <v>Mitarbeiteranzahl?</v>
      </c>
      <c r="G62" s="323" t="str">
        <f>IFERROR(G61/$C$61,"Mitarbeiteranzahl?")</f>
        <v>Mitarbeiteranzahl?</v>
      </c>
      <c r="H62" s="322" t="str">
        <f>IFERROR(H61/$C$61,"Mitarbeiteranzahl?")</f>
        <v>Mitarbeiteranzahl?</v>
      </c>
      <c r="J62" s="26"/>
      <c r="K62" s="26"/>
    </row>
    <row r="63" spans="1:13" x14ac:dyDescent="0.15">
      <c r="C63" s="13"/>
      <c r="D63" s="53"/>
      <c r="E63" s="26"/>
      <c r="F63" s="26"/>
      <c r="G63" s="26"/>
      <c r="H63" s="26"/>
      <c r="I63" s="26"/>
      <c r="J63" s="26"/>
      <c r="K63" s="26"/>
    </row>
    <row r="64" spans="1:13" ht="5" customHeight="1" x14ac:dyDescent="0.15">
      <c r="C64" s="13"/>
      <c r="D64" s="13"/>
      <c r="E64" s="26"/>
      <c r="F64" s="26"/>
      <c r="G64" s="26"/>
      <c r="H64" s="26"/>
      <c r="I64" s="26"/>
      <c r="J64" s="26"/>
      <c r="K64" s="26"/>
    </row>
    <row r="65" spans="1:13" s="121" customFormat="1" ht="23" x14ac:dyDescent="0.25">
      <c r="A65" s="124" t="s">
        <v>264</v>
      </c>
      <c r="B65" s="118"/>
      <c r="C65" s="118"/>
      <c r="D65" s="118"/>
      <c r="E65" s="119"/>
      <c r="F65" s="119"/>
      <c r="G65" s="119"/>
      <c r="H65" s="123"/>
      <c r="I65" s="123"/>
      <c r="J65" s="123"/>
      <c r="K65" s="123"/>
      <c r="L65" s="118"/>
      <c r="M65" s="120"/>
    </row>
    <row r="66" spans="1:13" x14ac:dyDescent="0.15">
      <c r="A66" s="63"/>
      <c r="H66" s="26"/>
      <c r="I66" s="26"/>
      <c r="J66" s="26"/>
      <c r="K66" s="26"/>
    </row>
    <row r="67" spans="1:13" ht="16" x14ac:dyDescent="0.2">
      <c r="B67" s="195" t="s">
        <v>19</v>
      </c>
      <c r="C67" s="195"/>
      <c r="D67" s="324"/>
      <c r="E67" s="324"/>
      <c r="F67" s="324"/>
      <c r="G67" s="26"/>
      <c r="H67" s="26"/>
      <c r="I67" s="15"/>
      <c r="J67" s="26"/>
      <c r="K67" s="26"/>
    </row>
    <row r="68" spans="1:13" ht="16" x14ac:dyDescent="0.2">
      <c r="B68" s="195" t="s">
        <v>20</v>
      </c>
      <c r="C68" s="195"/>
      <c r="D68" s="324"/>
      <c r="E68" s="324"/>
      <c r="F68" s="324"/>
      <c r="G68" s="26"/>
      <c r="H68" s="26"/>
      <c r="I68" s="15"/>
      <c r="J68" s="26"/>
      <c r="K68" s="26"/>
    </row>
    <row r="69" spans="1:13" ht="16" x14ac:dyDescent="0.2">
      <c r="B69" s="325" t="s">
        <v>125</v>
      </c>
      <c r="C69" s="325"/>
      <c r="D69" s="325"/>
      <c r="E69" s="325"/>
      <c r="F69" s="325"/>
      <c r="G69" s="64"/>
      <c r="H69" s="64"/>
      <c r="I69" s="15"/>
      <c r="J69" s="26"/>
      <c r="K69" s="26"/>
    </row>
    <row r="70" spans="1:13" s="69" customFormat="1" ht="36" x14ac:dyDescent="0.2">
      <c r="B70" s="177" t="s">
        <v>27</v>
      </c>
      <c r="C70" s="326" t="s">
        <v>127</v>
      </c>
      <c r="D70" s="177" t="s">
        <v>216</v>
      </c>
      <c r="E70" s="177" t="s">
        <v>288</v>
      </c>
      <c r="F70" s="327" t="s">
        <v>278</v>
      </c>
      <c r="G70" s="75"/>
      <c r="H70" s="75"/>
      <c r="I70" s="75"/>
      <c r="J70" s="75"/>
      <c r="K70" s="75"/>
    </row>
    <row r="71" spans="1:13" ht="16" x14ac:dyDescent="0.2">
      <c r="B71" s="184" t="s">
        <v>21</v>
      </c>
      <c r="C71" s="187"/>
      <c r="D71" s="328">
        <f>E61</f>
        <v>0</v>
      </c>
      <c r="E71" s="180">
        <v>3.0000000000000001E-3</v>
      </c>
      <c r="F71" s="181">
        <f>IFERROR(MA_mobi_gesamt[[#This Row],[Gesamte Entfernung 
(Hin-&amp; Zurück): Pkm / Jahr]]*MA_mobi_gesamt[[#This Row],[Emissionsfaktor 
(kg CO2e / Pkm )]],"k.A.")</f>
        <v>0</v>
      </c>
      <c r="G71" s="26"/>
      <c r="H71" s="26"/>
      <c r="I71" s="54"/>
      <c r="J71" s="26"/>
      <c r="K71" s="26"/>
    </row>
    <row r="72" spans="1:13" ht="16" x14ac:dyDescent="0.2">
      <c r="B72" s="184" t="s">
        <v>22</v>
      </c>
      <c r="C72" s="187"/>
      <c r="D72" s="329">
        <f>H61</f>
        <v>0</v>
      </c>
      <c r="E72" s="180">
        <v>0.16400000000000001</v>
      </c>
      <c r="F72" s="181">
        <f>IFERROR(MA_mobi_gesamt[[#This Row],[Gesamte Entfernung 
(Hin-&amp; Zurück): Pkm / Jahr]]*MA_mobi_gesamt[[#This Row],[Emissionsfaktor 
(kg CO2e / Pkm )]],"k.A.")</f>
        <v>0</v>
      </c>
      <c r="G72" s="26"/>
      <c r="H72" s="26"/>
      <c r="I72" s="54"/>
      <c r="J72" s="26"/>
      <c r="K72" s="26"/>
    </row>
    <row r="73" spans="1:13" ht="16" x14ac:dyDescent="0.2">
      <c r="B73" s="317" t="s">
        <v>23</v>
      </c>
      <c r="C73" s="187"/>
      <c r="D73" s="329">
        <f>G61</f>
        <v>0</v>
      </c>
      <c r="E73" s="180">
        <v>5.8599999999999999E-2</v>
      </c>
      <c r="F73" s="181">
        <f>IFERROR(MA_mobi_gesamt[[#This Row],[Gesamte Entfernung 
(Hin-&amp; Zurück): Pkm / Jahr]]*MA_mobi_gesamt[[#This Row],[Emissionsfaktor 
(kg CO2e / Pkm )]],"k.A.")</f>
        <v>0</v>
      </c>
      <c r="G73" s="26"/>
      <c r="H73" s="26"/>
      <c r="I73" s="54"/>
      <c r="J73" s="26"/>
      <c r="K73" s="26"/>
    </row>
    <row r="74" spans="1:13" ht="16" x14ac:dyDescent="0.2">
      <c r="B74" s="330" t="s">
        <v>24</v>
      </c>
      <c r="C74" s="187"/>
      <c r="D74" s="331">
        <f>SUBTOTAL(109,MA_mobi_gesamt[Gesamte Entfernung 
(Hin-&amp; Zurück): Pkm / Jahr])</f>
        <v>0</v>
      </c>
      <c r="E74" s="304"/>
      <c r="F74" s="188">
        <f>SUBTOTAL(109,MA_mobi_gesamt[Ergebnis 
(kg CO2e / Jahr)])</f>
        <v>0</v>
      </c>
      <c r="G74" s="92" t="s">
        <v>247</v>
      </c>
      <c r="H74" s="92"/>
      <c r="I74" s="92"/>
      <c r="J74" s="92"/>
      <c r="K74" s="92"/>
      <c r="L74" s="92"/>
    </row>
    <row r="75" spans="1:13" x14ac:dyDescent="0.15">
      <c r="C75" s="13"/>
      <c r="D75" s="13"/>
      <c r="E75" s="26"/>
      <c r="F75" s="26"/>
    </row>
  </sheetData>
  <sheetProtection selectLockedCells="1"/>
  <protectedRanges>
    <protectedRange sqref="D71:D73 G38:K46" name="Individuelle_Mobilitätsdaten"/>
    <protectedRange sqref="D22 D25:D26 D38:D46" name="Mitarbeiterdaten_Klinik"/>
  </protectedRanges>
  <mergeCells count="10">
    <mergeCell ref="B2:L2"/>
    <mergeCell ref="B3:L3"/>
    <mergeCell ref="B4:L6"/>
    <mergeCell ref="D8:D12"/>
    <mergeCell ref="F8:F12"/>
    <mergeCell ref="G74:L74"/>
    <mergeCell ref="A15:M15"/>
    <mergeCell ref="B36:E36"/>
    <mergeCell ref="G36:K36"/>
    <mergeCell ref="B35:K35"/>
  </mergeCells>
  <conditionalFormatting sqref="E75">
    <cfRule type="expression" dxfId="275" priority="1">
      <formula>#REF!="Defaultwerte"</formula>
    </cfRule>
  </conditionalFormatting>
  <dataValidations count="1">
    <dataValidation allowBlank="1" showInputMessage="1" sqref="E70:F70" xr:uid="{00000000-0002-0000-0200-000000000000}"/>
  </dataValidations>
  <pageMargins left="0.7" right="0.7" top="0.78740157499999996" bottom="0.78740157499999996" header="0.3" footer="0.3"/>
  <pageSetup paperSize="9" orientation="portrait"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132"/>
  <sheetViews>
    <sheetView tabSelected="1" zoomScale="84" zoomScaleNormal="189" workbookViewId="0">
      <selection activeCell="B13" sqref="B13"/>
    </sheetView>
  </sheetViews>
  <sheetFormatPr baseColWidth="10" defaultColWidth="11.5" defaultRowHeight="13" x14ac:dyDescent="0.15"/>
  <cols>
    <col min="1" max="1" width="17" style="15" customWidth="1"/>
    <col min="2" max="2" width="46.5" style="15" customWidth="1"/>
    <col min="3" max="3" width="34.1640625" style="15" customWidth="1"/>
    <col min="4" max="4" width="30" style="29" customWidth="1"/>
    <col min="5" max="5" width="23.5" style="29" customWidth="1"/>
    <col min="6" max="6" width="32.5" style="29" customWidth="1"/>
    <col min="7" max="7" width="23.5" style="29" customWidth="1"/>
    <col min="8" max="8" width="22.5" style="15" bestFit="1" customWidth="1"/>
    <col min="9" max="9" width="44.5" style="15" customWidth="1"/>
    <col min="10" max="12" width="11.5" style="15"/>
    <col min="13" max="13" width="29.83203125" style="15" customWidth="1"/>
    <col min="14" max="19" width="11.5" style="15"/>
    <col min="20" max="20" width="21.5" style="15" customWidth="1"/>
    <col min="21" max="16384" width="11.5" style="15"/>
  </cols>
  <sheetData>
    <row r="1" spans="1:20" ht="12.75" customHeight="1" thickBot="1" x14ac:dyDescent="0.2">
      <c r="D1" s="15"/>
      <c r="E1" s="15"/>
      <c r="F1" s="15"/>
      <c r="G1" s="30"/>
      <c r="H1" s="30"/>
      <c r="L1" s="30"/>
      <c r="M1" s="30"/>
    </row>
    <row r="2" spans="1:20" ht="12.75" customHeight="1" thickBot="1" x14ac:dyDescent="0.2">
      <c r="A2" s="31"/>
      <c r="B2" s="96" t="s">
        <v>267</v>
      </c>
      <c r="C2" s="96"/>
      <c r="D2" s="96"/>
      <c r="E2" s="96"/>
      <c r="F2" s="96"/>
      <c r="G2" s="96"/>
      <c r="H2" s="96"/>
      <c r="I2" s="96"/>
      <c r="J2" s="96"/>
      <c r="K2" s="96"/>
      <c r="L2" s="96"/>
      <c r="M2" s="32"/>
      <c r="N2" s="33"/>
    </row>
    <row r="3" spans="1:20" ht="12.75" customHeight="1" thickBot="1" x14ac:dyDescent="0.2">
      <c r="A3" s="14"/>
      <c r="B3" s="97" t="s">
        <v>204</v>
      </c>
      <c r="C3" s="97"/>
      <c r="D3" s="97"/>
      <c r="E3" s="97"/>
      <c r="F3" s="97"/>
      <c r="G3" s="97"/>
      <c r="H3" s="97"/>
      <c r="I3" s="97"/>
      <c r="J3" s="97"/>
      <c r="K3" s="97"/>
      <c r="L3" s="97"/>
    </row>
    <row r="4" spans="1:20" ht="12.75" customHeight="1" x14ac:dyDescent="0.15">
      <c r="B4" s="397" t="s">
        <v>294</v>
      </c>
      <c r="C4" s="398"/>
      <c r="D4" s="398"/>
      <c r="E4" s="398"/>
      <c r="F4" s="398"/>
      <c r="G4" s="398"/>
      <c r="H4" s="398"/>
      <c r="I4" s="398"/>
      <c r="J4" s="398"/>
      <c r="K4" s="398"/>
      <c r="L4" s="399"/>
    </row>
    <row r="5" spans="1:20" ht="12.75" customHeight="1" x14ac:dyDescent="0.15">
      <c r="B5" s="400"/>
      <c r="C5" s="401"/>
      <c r="D5" s="401"/>
      <c r="E5" s="401"/>
      <c r="F5" s="401"/>
      <c r="G5" s="401"/>
      <c r="H5" s="401"/>
      <c r="I5" s="401"/>
      <c r="J5" s="401"/>
      <c r="K5" s="401"/>
      <c r="L5" s="402"/>
    </row>
    <row r="6" spans="1:20" ht="12.75" customHeight="1" x14ac:dyDescent="0.15">
      <c r="B6" s="400"/>
      <c r="C6" s="401"/>
      <c r="D6" s="401"/>
      <c r="E6" s="401"/>
      <c r="F6" s="401"/>
      <c r="G6" s="401"/>
      <c r="H6" s="401"/>
      <c r="I6" s="401"/>
      <c r="J6" s="401"/>
      <c r="K6" s="401"/>
      <c r="L6" s="402"/>
    </row>
    <row r="7" spans="1:20" s="20" customFormat="1" ht="16" customHeight="1" x14ac:dyDescent="0.2">
      <c r="B7" s="383" t="s">
        <v>126</v>
      </c>
      <c r="C7" s="382"/>
      <c r="D7" s="384" t="s">
        <v>114</v>
      </c>
      <c r="E7" s="388" t="s">
        <v>172</v>
      </c>
      <c r="F7" s="388"/>
      <c r="G7" s="7"/>
      <c r="H7" s="7" t="s">
        <v>115</v>
      </c>
      <c r="I7"/>
      <c r="K7" s="21"/>
      <c r="L7" s="8"/>
      <c r="P7" s="15"/>
      <c r="Q7" s="15"/>
      <c r="R7" s="15"/>
      <c r="S7" s="15"/>
      <c r="T7" s="15"/>
    </row>
    <row r="8" spans="1:20" ht="19" customHeight="1" x14ac:dyDescent="0.2">
      <c r="B8" s="389"/>
      <c r="C8" s="172"/>
      <c r="D8" s="390" t="s">
        <v>116</v>
      </c>
      <c r="E8" s="195" t="s">
        <v>173</v>
      </c>
      <c r="F8" s="195"/>
      <c r="G8" s="15"/>
      <c r="H8" s="101" t="s">
        <v>116</v>
      </c>
      <c r="K8" s="18"/>
      <c r="L8" s="35"/>
    </row>
    <row r="9" spans="1:20" ht="12.75" customHeight="1" x14ac:dyDescent="0.2">
      <c r="B9" s="389"/>
      <c r="C9" s="172"/>
      <c r="D9" s="391"/>
      <c r="E9" s="392">
        <v>10</v>
      </c>
      <c r="F9" s="387"/>
      <c r="G9"/>
      <c r="H9" s="102"/>
      <c r="K9" s="18"/>
      <c r="L9" s="35"/>
    </row>
    <row r="10" spans="1:20" ht="12.75" customHeight="1" x14ac:dyDescent="0.2">
      <c r="B10" s="389"/>
      <c r="C10" s="172"/>
      <c r="D10" s="391"/>
      <c r="E10" s="392">
        <v>20</v>
      </c>
      <c r="F10" s="387"/>
      <c r="G10"/>
      <c r="H10" s="102"/>
      <c r="K10" s="18"/>
      <c r="L10" s="35"/>
    </row>
    <row r="11" spans="1:20" ht="12.75" customHeight="1" x14ac:dyDescent="0.2">
      <c r="B11" s="389"/>
      <c r="C11" s="172"/>
      <c r="D11" s="391"/>
      <c r="E11" s="195"/>
      <c r="F11" s="195"/>
      <c r="G11" s="15"/>
      <c r="H11" s="102"/>
      <c r="K11" s="18"/>
      <c r="L11" s="35"/>
    </row>
    <row r="12" spans="1:20" ht="12.75" customHeight="1" thickBot="1" x14ac:dyDescent="0.25">
      <c r="B12" s="393"/>
      <c r="C12" s="394"/>
      <c r="D12" s="395"/>
      <c r="E12" s="396"/>
      <c r="F12" s="396"/>
      <c r="G12" s="17"/>
      <c r="H12" s="103"/>
      <c r="I12" s="17"/>
      <c r="J12" s="17"/>
      <c r="K12" s="40"/>
      <c r="L12" s="41"/>
    </row>
    <row r="13" spans="1:20" ht="12.75" customHeight="1" x14ac:dyDescent="0.15">
      <c r="D13" s="15"/>
      <c r="E13" s="15"/>
      <c r="F13" s="15"/>
      <c r="G13" s="15"/>
    </row>
    <row r="14" spans="1:20" ht="14" thickBot="1" x14ac:dyDescent="0.2">
      <c r="D14" s="15"/>
      <c r="G14" s="15"/>
    </row>
    <row r="15" spans="1:20" ht="20" customHeight="1" thickBot="1" x14ac:dyDescent="0.25">
      <c r="A15" s="131" t="s">
        <v>177</v>
      </c>
      <c r="B15" s="132"/>
      <c r="C15" s="132"/>
      <c r="D15" s="132"/>
      <c r="E15" s="132"/>
      <c r="F15" s="132"/>
      <c r="G15" s="132"/>
      <c r="H15" s="132"/>
      <c r="I15" s="132"/>
      <c r="J15" s="132"/>
      <c r="K15" s="132"/>
      <c r="L15" s="132"/>
      <c r="M15" s="133"/>
    </row>
    <row r="17" spans="1:13" s="121" customFormat="1" ht="23" x14ac:dyDescent="0.25">
      <c r="A17" s="117" t="s">
        <v>273</v>
      </c>
      <c r="B17" s="118"/>
      <c r="C17" s="118"/>
      <c r="D17" s="119"/>
      <c r="E17" s="119"/>
      <c r="F17" s="119"/>
      <c r="G17" s="119"/>
      <c r="H17" s="119"/>
      <c r="I17" s="119"/>
      <c r="J17" s="119"/>
      <c r="K17" s="119"/>
      <c r="L17" s="118"/>
      <c r="M17" s="120"/>
    </row>
    <row r="18" spans="1:13" x14ac:dyDescent="0.15">
      <c r="D18" s="15"/>
      <c r="E18" s="15"/>
      <c r="F18" s="72"/>
      <c r="G18" s="72"/>
      <c r="H18" s="72"/>
      <c r="I18" s="72"/>
      <c r="J18" s="72"/>
    </row>
    <row r="19" spans="1:13" ht="52" x14ac:dyDescent="0.25">
      <c r="B19" s="332" t="s">
        <v>181</v>
      </c>
      <c r="C19" s="333" t="s">
        <v>182</v>
      </c>
      <c r="D19" s="334" t="s">
        <v>179</v>
      </c>
      <c r="E19" s="171" t="s">
        <v>232</v>
      </c>
      <c r="F19" s="177" t="s">
        <v>222</v>
      </c>
      <c r="G19" s="178" t="s">
        <v>289</v>
      </c>
      <c r="H19" s="232" t="s">
        <v>280</v>
      </c>
      <c r="I19" s="335" t="s">
        <v>183</v>
      </c>
      <c r="J19" s="335" t="s">
        <v>28</v>
      </c>
    </row>
    <row r="20" spans="1:13" ht="34" x14ac:dyDescent="0.2">
      <c r="B20" s="336" t="s">
        <v>25</v>
      </c>
      <c r="C20" s="337" t="s">
        <v>201</v>
      </c>
      <c r="D20" s="338"/>
      <c r="E20" s="339">
        <v>167.04190443684655</v>
      </c>
      <c r="F20" s="340">
        <f>E20*pat_notf_heli[[#This Row],[Anzahl (Notfallpatienten)]]</f>
        <v>0</v>
      </c>
      <c r="G20" s="341">
        <v>4.3157538461538456</v>
      </c>
      <c r="H20" s="229">
        <f>pat_notf_heli[[#This Row],[Gesamte Distanz 
'[Pkm / Jahr']]]*pat_notf_heli[[#This Row],[Emissionsfaktor 
'[kg CO2e / Pkm']]]</f>
        <v>0</v>
      </c>
      <c r="I20" s="342" t="s">
        <v>180</v>
      </c>
      <c r="J20" s="342" t="s">
        <v>150</v>
      </c>
    </row>
    <row r="21" spans="1:13" ht="16" x14ac:dyDescent="0.2">
      <c r="B21" s="330" t="s">
        <v>240</v>
      </c>
      <c r="C21" s="187"/>
      <c r="D21" s="343">
        <f>SUBTOTAL(109,pat_notf_heli[Anzahl (Notfallpatienten)])</f>
        <v>0</v>
      </c>
      <c r="E21" s="187"/>
      <c r="F21" s="187"/>
      <c r="G21" s="187"/>
      <c r="H21" s="344">
        <f>SUBTOTAL(109,pat_notf_heli[Ergebnis 
'[kg CO2e / Jahr']])</f>
        <v>0</v>
      </c>
      <c r="I21" s="187"/>
      <c r="J21" s="187"/>
    </row>
    <row r="22" spans="1:13" x14ac:dyDescent="0.15">
      <c r="B22" s="13"/>
      <c r="C22" s="13"/>
      <c r="D22" s="26"/>
      <c r="E22" s="26"/>
      <c r="F22" s="15"/>
      <c r="G22" s="15"/>
    </row>
    <row r="23" spans="1:13" ht="13" customHeight="1" x14ac:dyDescent="0.15">
      <c r="D23" s="15"/>
      <c r="E23" s="15"/>
      <c r="F23" s="15"/>
      <c r="G23" s="15"/>
    </row>
    <row r="24" spans="1:13" s="121" customFormat="1" ht="23" x14ac:dyDescent="0.25">
      <c r="A24" s="117" t="s">
        <v>274</v>
      </c>
      <c r="B24" s="118"/>
      <c r="C24" s="118"/>
      <c r="D24" s="119"/>
      <c r="E24" s="119"/>
      <c r="F24" s="119"/>
      <c r="G24" s="119"/>
      <c r="H24" s="119"/>
      <c r="I24" s="119"/>
      <c r="J24" s="119"/>
      <c r="K24" s="119"/>
      <c r="L24" s="118"/>
      <c r="M24" s="120"/>
    </row>
    <row r="25" spans="1:13" x14ac:dyDescent="0.15">
      <c r="D25" s="15"/>
      <c r="E25" s="15"/>
      <c r="F25" s="15"/>
      <c r="G25" s="15"/>
    </row>
    <row r="26" spans="1:13" ht="16" x14ac:dyDescent="0.2">
      <c r="B26" s="195" t="s">
        <v>112</v>
      </c>
      <c r="C26" s="195" t="s">
        <v>35</v>
      </c>
      <c r="D26" s="195" t="s">
        <v>36</v>
      </c>
      <c r="E26" s="195" t="s">
        <v>37</v>
      </c>
      <c r="F26" s="195" t="s">
        <v>38</v>
      </c>
      <c r="G26" s="195" t="s">
        <v>39</v>
      </c>
      <c r="H26" s="195" t="s">
        <v>40</v>
      </c>
      <c r="I26" s="195" t="s">
        <v>41</v>
      </c>
      <c r="J26" s="195" t="s">
        <v>42</v>
      </c>
      <c r="K26" s="195" t="s">
        <v>43</v>
      </c>
      <c r="L26" s="195" t="s">
        <v>44</v>
      </c>
      <c r="M26" s="195" t="s">
        <v>184</v>
      </c>
    </row>
    <row r="27" spans="1:13" ht="16" x14ac:dyDescent="0.2">
      <c r="B27" s="195" t="s">
        <v>35</v>
      </c>
      <c r="C27" s="195">
        <v>20</v>
      </c>
      <c r="D27" s="195">
        <v>193</v>
      </c>
      <c r="E27" s="195">
        <v>477</v>
      </c>
      <c r="F27" s="195">
        <v>326</v>
      </c>
      <c r="G27" s="195">
        <v>547</v>
      </c>
      <c r="H27" s="195">
        <v>567</v>
      </c>
      <c r="I27" s="195">
        <v>537</v>
      </c>
      <c r="J27" s="195">
        <v>507</v>
      </c>
      <c r="K27" s="195">
        <v>460</v>
      </c>
      <c r="L27" s="195">
        <v>322</v>
      </c>
      <c r="M27" s="195" t="s">
        <v>185</v>
      </c>
    </row>
    <row r="28" spans="1:13" ht="16" x14ac:dyDescent="0.2">
      <c r="B28" s="195" t="s">
        <v>36</v>
      </c>
      <c r="C28" s="195">
        <v>193</v>
      </c>
      <c r="D28" s="195">
        <v>20</v>
      </c>
      <c r="E28" s="195">
        <v>289</v>
      </c>
      <c r="F28" s="195">
        <v>336</v>
      </c>
      <c r="G28" s="195">
        <v>531</v>
      </c>
      <c r="H28" s="195">
        <v>599</v>
      </c>
      <c r="I28" s="195">
        <v>623</v>
      </c>
      <c r="J28" s="195">
        <v>632</v>
      </c>
      <c r="K28" s="195">
        <v>585</v>
      </c>
      <c r="L28" s="195">
        <v>447</v>
      </c>
      <c r="M28" s="195" t="s">
        <v>186</v>
      </c>
    </row>
    <row r="29" spans="1:13" ht="16" x14ac:dyDescent="0.2">
      <c r="B29" s="195" t="s">
        <v>37</v>
      </c>
      <c r="C29" s="195">
        <v>477</v>
      </c>
      <c r="D29" s="195">
        <v>289</v>
      </c>
      <c r="E29" s="195">
        <v>20</v>
      </c>
      <c r="F29" s="195">
        <v>265</v>
      </c>
      <c r="G29" s="195">
        <v>372</v>
      </c>
      <c r="H29" s="195">
        <v>458</v>
      </c>
      <c r="I29" s="195">
        <v>570</v>
      </c>
      <c r="J29" s="195">
        <v>654</v>
      </c>
      <c r="K29" s="195">
        <v>791</v>
      </c>
      <c r="L29" s="195">
        <v>609</v>
      </c>
      <c r="M29" s="195" t="s">
        <v>187</v>
      </c>
    </row>
    <row r="30" spans="1:13" ht="16" x14ac:dyDescent="0.2">
      <c r="B30" s="195" t="s">
        <v>38</v>
      </c>
      <c r="C30" s="195">
        <v>326</v>
      </c>
      <c r="D30" s="195">
        <v>336</v>
      </c>
      <c r="E30" s="195">
        <v>265</v>
      </c>
      <c r="F30" s="195">
        <v>20</v>
      </c>
      <c r="G30" s="195">
        <v>245</v>
      </c>
      <c r="H30" s="195">
        <v>318</v>
      </c>
      <c r="I30" s="195">
        <v>309</v>
      </c>
      <c r="J30" s="195">
        <v>394</v>
      </c>
      <c r="K30" s="195">
        <v>517</v>
      </c>
      <c r="L30" s="195">
        <v>349</v>
      </c>
      <c r="M30" s="195" t="s">
        <v>188</v>
      </c>
    </row>
    <row r="31" spans="1:13" ht="16" x14ac:dyDescent="0.2">
      <c r="B31" s="195" t="s">
        <v>39</v>
      </c>
      <c r="C31" s="195">
        <v>547</v>
      </c>
      <c r="D31" s="195">
        <v>531</v>
      </c>
      <c r="E31" s="195">
        <v>372</v>
      </c>
      <c r="F31" s="195">
        <v>245</v>
      </c>
      <c r="G31" s="195">
        <v>20</v>
      </c>
      <c r="H31" s="195">
        <v>98</v>
      </c>
      <c r="I31" s="195">
        <v>308</v>
      </c>
      <c r="J31" s="195">
        <v>428</v>
      </c>
      <c r="K31" s="195">
        <v>635</v>
      </c>
      <c r="L31" s="195">
        <v>467</v>
      </c>
      <c r="M31" s="195" t="s">
        <v>189</v>
      </c>
    </row>
    <row r="32" spans="1:13" ht="16" x14ac:dyDescent="0.2">
      <c r="B32" s="195" t="s">
        <v>40</v>
      </c>
      <c r="C32" s="195">
        <v>567</v>
      </c>
      <c r="D32" s="195">
        <v>599</v>
      </c>
      <c r="E32" s="195">
        <v>458</v>
      </c>
      <c r="F32" s="195">
        <v>318</v>
      </c>
      <c r="G32" s="195">
        <v>98</v>
      </c>
      <c r="H32" s="195">
        <v>20</v>
      </c>
      <c r="I32" s="195">
        <v>218</v>
      </c>
      <c r="J32" s="195">
        <v>349</v>
      </c>
      <c r="K32" s="195">
        <v>557</v>
      </c>
      <c r="L32" s="195">
        <v>389</v>
      </c>
      <c r="M32" s="195" t="s">
        <v>190</v>
      </c>
    </row>
    <row r="33" spans="2:13" ht="16" x14ac:dyDescent="0.2">
      <c r="B33" s="195" t="s">
        <v>41</v>
      </c>
      <c r="C33" s="195">
        <v>537</v>
      </c>
      <c r="D33" s="195">
        <v>623</v>
      </c>
      <c r="E33" s="195">
        <v>570</v>
      </c>
      <c r="F33" s="195">
        <v>309</v>
      </c>
      <c r="G33" s="195">
        <v>308</v>
      </c>
      <c r="H33" s="195">
        <v>218</v>
      </c>
      <c r="I33" s="195">
        <v>20</v>
      </c>
      <c r="J33" s="195">
        <v>133</v>
      </c>
      <c r="K33" s="195">
        <v>369</v>
      </c>
      <c r="L33" s="195">
        <v>241</v>
      </c>
      <c r="M33" s="195" t="s">
        <v>191</v>
      </c>
    </row>
    <row r="34" spans="2:13" ht="16" x14ac:dyDescent="0.2">
      <c r="B34" s="195" t="s">
        <v>42</v>
      </c>
      <c r="C34" s="195">
        <v>507</v>
      </c>
      <c r="D34" s="195">
        <v>632</v>
      </c>
      <c r="E34" s="195">
        <v>654</v>
      </c>
      <c r="F34" s="195">
        <v>394</v>
      </c>
      <c r="G34" s="195">
        <v>428</v>
      </c>
      <c r="H34" s="195">
        <v>349</v>
      </c>
      <c r="I34" s="195">
        <v>133</v>
      </c>
      <c r="J34" s="195">
        <v>20</v>
      </c>
      <c r="K34" s="195">
        <v>232</v>
      </c>
      <c r="L34" s="195">
        <v>211</v>
      </c>
      <c r="M34" s="195" t="s">
        <v>192</v>
      </c>
    </row>
    <row r="35" spans="2:13" ht="16" x14ac:dyDescent="0.2">
      <c r="B35" s="195" t="s">
        <v>43</v>
      </c>
      <c r="C35" s="195">
        <v>460</v>
      </c>
      <c r="D35" s="195">
        <v>585</v>
      </c>
      <c r="E35" s="195">
        <v>791</v>
      </c>
      <c r="F35" s="195">
        <v>517</v>
      </c>
      <c r="G35" s="195">
        <v>635</v>
      </c>
      <c r="H35" s="195">
        <v>557</v>
      </c>
      <c r="I35" s="195">
        <v>369</v>
      </c>
      <c r="J35" s="195">
        <v>232</v>
      </c>
      <c r="K35" s="195">
        <v>20</v>
      </c>
      <c r="L35" s="195">
        <v>167</v>
      </c>
      <c r="M35" s="195" t="s">
        <v>193</v>
      </c>
    </row>
    <row r="36" spans="2:13" ht="16" x14ac:dyDescent="0.2">
      <c r="B36" s="195" t="s">
        <v>44</v>
      </c>
      <c r="C36" s="195">
        <v>322</v>
      </c>
      <c r="D36" s="195">
        <v>447</v>
      </c>
      <c r="E36" s="195">
        <v>609</v>
      </c>
      <c r="F36" s="195">
        <v>349</v>
      </c>
      <c r="G36" s="195">
        <v>467</v>
      </c>
      <c r="H36" s="195">
        <v>389</v>
      </c>
      <c r="I36" s="195">
        <v>241</v>
      </c>
      <c r="J36" s="195">
        <v>211</v>
      </c>
      <c r="K36" s="195">
        <v>167</v>
      </c>
      <c r="L36" s="195">
        <v>20</v>
      </c>
      <c r="M36" s="195" t="s">
        <v>194</v>
      </c>
    </row>
    <row r="37" spans="2:13" x14ac:dyDescent="0.15">
      <c r="D37" s="15"/>
      <c r="E37" s="15"/>
      <c r="F37" s="15"/>
      <c r="G37" s="15"/>
    </row>
    <row r="38" spans="2:13" ht="16" x14ac:dyDescent="0.15">
      <c r="B38" s="345" t="s">
        <v>249</v>
      </c>
      <c r="C38" s="345" t="s">
        <v>249</v>
      </c>
      <c r="D38" s="346" t="s">
        <v>196</v>
      </c>
      <c r="E38" s="345"/>
      <c r="F38" s="345"/>
      <c r="G38" s="345"/>
    </row>
    <row r="39" spans="2:13" ht="16" x14ac:dyDescent="0.2">
      <c r="B39" s="187"/>
      <c r="C39" s="187"/>
      <c r="D39" s="347" t="s">
        <v>39</v>
      </c>
      <c r="E39" s="348" t="s">
        <v>290</v>
      </c>
      <c r="F39" s="348"/>
      <c r="G39" s="348"/>
    </row>
    <row r="40" spans="2:13" ht="16" x14ac:dyDescent="0.2">
      <c r="B40" s="195"/>
      <c r="C40" s="195"/>
      <c r="D40" s="195"/>
      <c r="E40" s="195"/>
      <c r="F40" s="195"/>
      <c r="G40" s="195"/>
    </row>
    <row r="41" spans="2:13" s="69" customFormat="1" ht="39.75" customHeight="1" x14ac:dyDescent="0.2">
      <c r="B41" s="349" t="s">
        <v>34</v>
      </c>
      <c r="C41" s="350" t="s">
        <v>127</v>
      </c>
      <c r="D41" s="351" t="s">
        <v>226</v>
      </c>
      <c r="E41" s="352" t="s">
        <v>197</v>
      </c>
      <c r="F41" s="352" t="s">
        <v>199</v>
      </c>
      <c r="G41" s="353" t="s">
        <v>223</v>
      </c>
    </row>
    <row r="42" spans="2:13" ht="12.75" customHeight="1" x14ac:dyDescent="0.2">
      <c r="B42" s="172" t="s">
        <v>35</v>
      </c>
      <c r="C42" s="187"/>
      <c r="D42" s="354"/>
      <c r="E42" s="355" t="str">
        <f>IFERROR(pat_inl_fahrten[[#This Row],[Anzahl der Besuche (ambulant &amp; stationär durch Patient:innen)]]/pat_inl_fahrten[[#Totals],[Anzahl der Besuche (ambulant &amp; stationär durch Patient:innen)]],"k.A.")</f>
        <v>k.A.</v>
      </c>
      <c r="F42" s="356">
        <f ca="1">INDEX(OFFSET(Tabelle27[PLZ-Bereich],0,MATCH(pat_inl_fahrten[[#This Row],[Postleitzahlbereich]],Tabelle27[PLZ-Bereich],0)),MATCH(D39,C26:L26,0))</f>
        <v>547</v>
      </c>
      <c r="G42" s="357">
        <f ca="1">pat_inl_fahrten[[#This Row],[Anzahl der Besuche (ambulant &amp; stationär durch Patient:innen)]]*pat_inl_fahrten[[#This Row],[Angenommene Entfernung 
One-way '[km']]]*2</f>
        <v>0</v>
      </c>
      <c r="I42"/>
      <c r="J42"/>
      <c r="K42"/>
      <c r="L42"/>
    </row>
    <row r="43" spans="2:13" ht="12.75" customHeight="1" x14ac:dyDescent="0.2">
      <c r="B43" s="172" t="s">
        <v>36</v>
      </c>
      <c r="C43" s="187"/>
      <c r="D43" s="354"/>
      <c r="E43" s="355" t="str">
        <f>IFERROR(pat_inl_fahrten[[#This Row],[Anzahl der Besuche (ambulant &amp; stationär durch Patient:innen)]]/pat_inl_fahrten[[#Totals],[Anzahl der Besuche (ambulant &amp; stationär durch Patient:innen)]],"k.A.")</f>
        <v>k.A.</v>
      </c>
      <c r="F43" s="356">
        <f ca="1">INDEX(OFFSET(Tabelle27[PLZ-Bereich],0,MATCH(pat_inl_fahrten[[#This Row],[Postleitzahlbereich]],Tabelle27[PLZ-Bereich],0)),MATCH(D39,C26:L26,0))</f>
        <v>531</v>
      </c>
      <c r="G43" s="357">
        <f ca="1">pat_inl_fahrten[[#This Row],[Anzahl der Besuche (ambulant &amp; stationär durch Patient:innen)]]*pat_inl_fahrten[[#This Row],[Angenommene Entfernung 
One-way '[km']]]*2</f>
        <v>0</v>
      </c>
      <c r="I43"/>
      <c r="J43"/>
      <c r="K43"/>
      <c r="L43"/>
    </row>
    <row r="44" spans="2:13" ht="12.75" customHeight="1" x14ac:dyDescent="0.2">
      <c r="B44" s="172" t="s">
        <v>37</v>
      </c>
      <c r="C44" s="187"/>
      <c r="D44" s="354"/>
      <c r="E44" s="355" t="str">
        <f>IFERROR(pat_inl_fahrten[[#This Row],[Anzahl der Besuche (ambulant &amp; stationär durch Patient:innen)]]/pat_inl_fahrten[[#Totals],[Anzahl der Besuche (ambulant &amp; stationär durch Patient:innen)]],"k.A.")</f>
        <v>k.A.</v>
      </c>
      <c r="F44" s="356">
        <f ca="1">INDEX(OFFSET(Tabelle27[PLZ-Bereich],0,MATCH(pat_inl_fahrten[[#This Row],[Postleitzahlbereich]],Tabelle27[PLZ-Bereich],0)),MATCH(D39,C26:L26,0))</f>
        <v>372</v>
      </c>
      <c r="G44" s="357">
        <f ca="1">pat_inl_fahrten[[#This Row],[Anzahl der Besuche (ambulant &amp; stationär durch Patient:innen)]]*pat_inl_fahrten[[#This Row],[Angenommene Entfernung 
One-way '[km']]]*2</f>
        <v>0</v>
      </c>
      <c r="I44"/>
      <c r="J44"/>
      <c r="K44"/>
      <c r="L44"/>
    </row>
    <row r="45" spans="2:13" ht="12.75" customHeight="1" x14ac:dyDescent="0.2">
      <c r="B45" s="172" t="s">
        <v>38</v>
      </c>
      <c r="C45" s="187"/>
      <c r="D45" s="354"/>
      <c r="E45" s="355" t="str">
        <f>IFERROR(pat_inl_fahrten[[#This Row],[Anzahl der Besuche (ambulant &amp; stationär durch Patient:innen)]]/pat_inl_fahrten[[#Totals],[Anzahl der Besuche (ambulant &amp; stationär durch Patient:innen)]],"k.A.")</f>
        <v>k.A.</v>
      </c>
      <c r="F45" s="356">
        <f ca="1">INDEX(OFFSET(Tabelle27[PLZ-Bereich],0,MATCH(pat_inl_fahrten[[#This Row],[Postleitzahlbereich]],Tabelle27[PLZ-Bereich],0)),MATCH(D39,C26:L26,0))</f>
        <v>245</v>
      </c>
      <c r="G45" s="357">
        <f ca="1">pat_inl_fahrten[[#This Row],[Anzahl der Besuche (ambulant &amp; stationär durch Patient:innen)]]*pat_inl_fahrten[[#This Row],[Angenommene Entfernung 
One-way '[km']]]*2</f>
        <v>0</v>
      </c>
      <c r="I45"/>
      <c r="J45"/>
      <c r="K45"/>
      <c r="L45"/>
    </row>
    <row r="46" spans="2:13" ht="12.75" customHeight="1" x14ac:dyDescent="0.2">
      <c r="B46" s="172" t="s">
        <v>39</v>
      </c>
      <c r="C46" s="187"/>
      <c r="D46" s="354"/>
      <c r="E46" s="355" t="str">
        <f>IFERROR(pat_inl_fahrten[[#This Row],[Anzahl der Besuche (ambulant &amp; stationär durch Patient:innen)]]/pat_inl_fahrten[[#Totals],[Anzahl der Besuche (ambulant &amp; stationär durch Patient:innen)]],"k.A.")</f>
        <v>k.A.</v>
      </c>
      <c r="F46" s="356">
        <f ca="1">INDEX(OFFSET(Tabelle27[PLZ-Bereich],0,MATCH(pat_inl_fahrten[[#This Row],[Postleitzahlbereich]],Tabelle27[PLZ-Bereich],0)),MATCH(D39,C26:L26,0))</f>
        <v>20</v>
      </c>
      <c r="G46" s="357">
        <f ca="1">pat_inl_fahrten[[#This Row],[Anzahl der Besuche (ambulant &amp; stationär durch Patient:innen)]]*pat_inl_fahrten[[#This Row],[Angenommene Entfernung 
One-way '[km']]]*2</f>
        <v>0</v>
      </c>
      <c r="I46"/>
      <c r="J46"/>
      <c r="K46"/>
      <c r="L46"/>
    </row>
    <row r="47" spans="2:13" ht="12.75" customHeight="1" x14ac:dyDescent="0.2">
      <c r="B47" s="172" t="s">
        <v>40</v>
      </c>
      <c r="C47" s="187"/>
      <c r="D47" s="354"/>
      <c r="E47" s="355" t="str">
        <f>IFERROR(pat_inl_fahrten[[#This Row],[Anzahl der Besuche (ambulant &amp; stationär durch Patient:innen)]]/pat_inl_fahrten[[#Totals],[Anzahl der Besuche (ambulant &amp; stationär durch Patient:innen)]],"k.A.")</f>
        <v>k.A.</v>
      </c>
      <c r="F47" s="356">
        <f ca="1">INDEX(OFFSET(Tabelle27[PLZ-Bereich],0,MATCH(pat_inl_fahrten[[#This Row],[Postleitzahlbereich]],Tabelle27[PLZ-Bereich],0)),MATCH(D39,C26:L26,0))</f>
        <v>98</v>
      </c>
      <c r="G47" s="357">
        <f ca="1">pat_inl_fahrten[[#This Row],[Anzahl der Besuche (ambulant &amp; stationär durch Patient:innen)]]*pat_inl_fahrten[[#This Row],[Angenommene Entfernung 
One-way '[km']]]*2</f>
        <v>0</v>
      </c>
      <c r="I47"/>
      <c r="J47"/>
      <c r="K47"/>
      <c r="L47"/>
    </row>
    <row r="48" spans="2:13" ht="12.75" customHeight="1" x14ac:dyDescent="0.2">
      <c r="B48" s="172" t="s">
        <v>41</v>
      </c>
      <c r="C48" s="187"/>
      <c r="D48" s="354"/>
      <c r="E48" s="355" t="str">
        <f>IFERROR(pat_inl_fahrten[[#This Row],[Anzahl der Besuche (ambulant &amp; stationär durch Patient:innen)]]/pat_inl_fahrten[[#Totals],[Anzahl der Besuche (ambulant &amp; stationär durch Patient:innen)]],"k.A.")</f>
        <v>k.A.</v>
      </c>
      <c r="F48" s="356">
        <f ca="1">INDEX(OFFSET(Tabelle27[PLZ-Bereich],0,MATCH(pat_inl_fahrten[[#This Row],[Postleitzahlbereich]],Tabelle27[PLZ-Bereich],0)),MATCH(D39,C26:L26,0))</f>
        <v>308</v>
      </c>
      <c r="G48" s="357">
        <f ca="1">pat_inl_fahrten[[#This Row],[Anzahl der Besuche (ambulant &amp; stationär durch Patient:innen)]]*pat_inl_fahrten[[#This Row],[Angenommene Entfernung 
One-way '[km']]]*2</f>
        <v>0</v>
      </c>
      <c r="I48"/>
      <c r="J48"/>
      <c r="K48"/>
      <c r="L48"/>
    </row>
    <row r="49" spans="1:13" ht="12.75" customHeight="1" x14ac:dyDescent="0.2">
      <c r="B49" s="172" t="s">
        <v>42</v>
      </c>
      <c r="C49" s="187"/>
      <c r="D49" s="354"/>
      <c r="E49" s="355" t="str">
        <f>IFERROR(pat_inl_fahrten[[#This Row],[Anzahl der Besuche (ambulant &amp; stationär durch Patient:innen)]]/pat_inl_fahrten[[#Totals],[Anzahl der Besuche (ambulant &amp; stationär durch Patient:innen)]],"k.A.")</f>
        <v>k.A.</v>
      </c>
      <c r="F49" s="356">
        <f ca="1">INDEX(OFFSET(Tabelle27[PLZ-Bereich],0,MATCH(pat_inl_fahrten[[#This Row],[Postleitzahlbereich]],Tabelle27[PLZ-Bereich],0)),MATCH(D39,C26:L26,0))</f>
        <v>428</v>
      </c>
      <c r="G49" s="357">
        <f ca="1">pat_inl_fahrten[[#This Row],[Anzahl der Besuche (ambulant &amp; stationär durch Patient:innen)]]*pat_inl_fahrten[[#This Row],[Angenommene Entfernung 
One-way '[km']]]*2</f>
        <v>0</v>
      </c>
    </row>
    <row r="50" spans="1:13" ht="12.75" customHeight="1" x14ac:dyDescent="0.2">
      <c r="B50" s="172" t="s">
        <v>43</v>
      </c>
      <c r="C50" s="187"/>
      <c r="D50" s="354"/>
      <c r="E50" s="355" t="str">
        <f>IFERROR(pat_inl_fahrten[[#This Row],[Anzahl der Besuche (ambulant &amp; stationär durch Patient:innen)]]/pat_inl_fahrten[[#Totals],[Anzahl der Besuche (ambulant &amp; stationär durch Patient:innen)]],"k.A.")</f>
        <v>k.A.</v>
      </c>
      <c r="F50" s="356">
        <f ca="1">INDEX(OFFSET(Tabelle27[PLZ-Bereich],0,MATCH(pat_inl_fahrten[[#This Row],[Postleitzahlbereich]],Tabelle27[PLZ-Bereich],0)),MATCH(D39,C26:L26,0))</f>
        <v>635</v>
      </c>
      <c r="G50" s="357">
        <f ca="1">pat_inl_fahrten[[#This Row],[Anzahl der Besuche (ambulant &amp; stationär durch Patient:innen)]]*pat_inl_fahrten[[#This Row],[Angenommene Entfernung 
One-way '[km']]]*2</f>
        <v>0</v>
      </c>
    </row>
    <row r="51" spans="1:13" ht="12.75" customHeight="1" x14ac:dyDescent="0.2">
      <c r="B51" s="172" t="s">
        <v>44</v>
      </c>
      <c r="C51" s="187"/>
      <c r="D51" s="354"/>
      <c r="E51" s="355" t="str">
        <f>IFERROR(pat_inl_fahrten[[#This Row],[Anzahl der Besuche (ambulant &amp; stationär durch Patient:innen)]]/pat_inl_fahrten[[#Totals],[Anzahl der Besuche (ambulant &amp; stationär durch Patient:innen)]],"k.A.")</f>
        <v>k.A.</v>
      </c>
      <c r="F51" s="356">
        <f ca="1">INDEX(OFFSET(Tabelle27[PLZ-Bereich],0,MATCH(pat_inl_fahrten[[#This Row],[Postleitzahlbereich]],Tabelle27[PLZ-Bereich],0)),MATCH(D39,C26:L26,0))</f>
        <v>467</v>
      </c>
      <c r="G51" s="357">
        <f ca="1">pat_inl_fahrten[[#This Row],[Anzahl der Besuche (ambulant &amp; stationär durch Patient:innen)]]*pat_inl_fahrten[[#This Row],[Angenommene Entfernung 
One-way '[km']]]*2</f>
        <v>0</v>
      </c>
    </row>
    <row r="52" spans="1:13" ht="12.75" customHeight="1" x14ac:dyDescent="0.2">
      <c r="B52" s="358" t="s">
        <v>0</v>
      </c>
      <c r="C52" s="187"/>
      <c r="D52" s="343">
        <f>SUBTOTAL(109,pat_inl_fahrten[Anzahl der Besuche (ambulant &amp; stationär durch Patient:innen)])</f>
        <v>0</v>
      </c>
      <c r="E52" s="359">
        <f>SUBTOTAL(109,pat_inl_fahrten[Anteil '[%']])</f>
        <v>0</v>
      </c>
      <c r="F52" s="358"/>
      <c r="G52" s="360">
        <f ca="1">SUBTOTAL(109,pat_inl_fahrten[Gesamtdistanzen Regelkontakte '[Pkm']])</f>
        <v>0</v>
      </c>
    </row>
    <row r="53" spans="1:13" x14ac:dyDescent="0.15">
      <c r="D53" s="15"/>
      <c r="E53" s="15"/>
      <c r="F53" s="15"/>
      <c r="G53" s="15"/>
    </row>
    <row r="54" spans="1:13" ht="16" x14ac:dyDescent="0.15">
      <c r="B54" s="346" t="s">
        <v>250</v>
      </c>
      <c r="C54" s="345"/>
      <c r="D54" s="345"/>
      <c r="E54" s="345"/>
      <c r="F54" s="345"/>
      <c r="G54" s="345"/>
      <c r="H54" s="345"/>
      <c r="I54" s="345"/>
      <c r="J54" s="345"/>
    </row>
    <row r="55" spans="1:13" ht="36" x14ac:dyDescent="0.15">
      <c r="B55" s="349" t="s">
        <v>27</v>
      </c>
      <c r="C55" s="350" t="s">
        <v>127</v>
      </c>
      <c r="D55" s="352" t="s">
        <v>198</v>
      </c>
      <c r="E55" s="352" t="s">
        <v>291</v>
      </c>
      <c r="F55" s="350" t="s">
        <v>164</v>
      </c>
      <c r="G55" s="350" t="s">
        <v>165</v>
      </c>
      <c r="H55" s="361" t="s">
        <v>280</v>
      </c>
      <c r="I55" s="352" t="s">
        <v>139</v>
      </c>
      <c r="J55" s="352" t="s">
        <v>28</v>
      </c>
    </row>
    <row r="56" spans="1:13" ht="16" x14ac:dyDescent="0.2">
      <c r="B56" s="172" t="s">
        <v>26</v>
      </c>
      <c r="C56" s="187"/>
      <c r="D56" s="362">
        <f ca="1">pat_inl_fahrten[[#Totals],[Gesamtdistanzen Regelkontakte '[Pkm']]]</f>
        <v>0</v>
      </c>
      <c r="E56" s="363">
        <v>0.16400000000000001</v>
      </c>
      <c r="F56" s="187"/>
      <c r="G56" s="187"/>
      <c r="H56" s="364">
        <f ca="1">D56*E56</f>
        <v>0</v>
      </c>
      <c r="I56" s="365" t="s">
        <v>180</v>
      </c>
      <c r="J56" s="365" t="s">
        <v>259</v>
      </c>
    </row>
    <row r="57" spans="1:13" ht="16" x14ac:dyDescent="0.2">
      <c r="B57" s="366" t="s">
        <v>130</v>
      </c>
      <c r="C57" s="367"/>
      <c r="D57" s="368"/>
      <c r="E57" s="368"/>
      <c r="F57" s="367"/>
      <c r="G57" s="367"/>
      <c r="H57" s="369">
        <f ca="1">SUBTOTAL(109,pat_inl_ergeb[Ergebnis 
'[kg CO2e / Jahr']])</f>
        <v>0</v>
      </c>
      <c r="I57" s="370"/>
      <c r="J57" s="370"/>
    </row>
    <row r="58" spans="1:13" x14ac:dyDescent="0.15">
      <c r="D58" s="15"/>
      <c r="E58" s="15"/>
      <c r="F58" s="15"/>
      <c r="G58" s="15"/>
    </row>
    <row r="59" spans="1:13" s="121" customFormat="1" ht="23" x14ac:dyDescent="0.25">
      <c r="A59" s="117" t="s">
        <v>260</v>
      </c>
      <c r="B59" s="118"/>
      <c r="C59" s="118"/>
      <c r="D59" s="119"/>
      <c r="E59" s="119"/>
      <c r="F59" s="119"/>
      <c r="G59" s="119"/>
      <c r="H59" s="119"/>
      <c r="I59" s="119"/>
      <c r="J59" s="119"/>
      <c r="K59" s="119"/>
      <c r="L59" s="118"/>
      <c r="M59" s="120"/>
    </row>
    <row r="60" spans="1:13" x14ac:dyDescent="0.15">
      <c r="D60" s="15"/>
      <c r="E60" s="15"/>
      <c r="F60" s="15"/>
      <c r="G60" s="15"/>
    </row>
    <row r="61" spans="1:13" ht="51" x14ac:dyDescent="0.2">
      <c r="B61" s="170" t="s">
        <v>202</v>
      </c>
      <c r="C61" s="170" t="s">
        <v>149</v>
      </c>
      <c r="D61" s="171" t="s">
        <v>226</v>
      </c>
      <c r="E61" s="171" t="s">
        <v>203</v>
      </c>
    </row>
    <row r="62" spans="1:13" ht="16" x14ac:dyDescent="0.2">
      <c r="B62" s="172" t="s">
        <v>50</v>
      </c>
      <c r="C62" s="172" t="s">
        <v>30</v>
      </c>
      <c r="D62" s="173"/>
      <c r="E62" s="174"/>
    </row>
    <row r="63" spans="1:13" ht="16" x14ac:dyDescent="0.2">
      <c r="B63" s="172" t="s">
        <v>51</v>
      </c>
      <c r="C63" s="172" t="s">
        <v>31</v>
      </c>
      <c r="D63" s="173"/>
      <c r="E63" s="174"/>
    </row>
    <row r="64" spans="1:13" ht="16" x14ac:dyDescent="0.2">
      <c r="B64" s="172" t="s">
        <v>52</v>
      </c>
      <c r="C64" s="172" t="s">
        <v>33</v>
      </c>
      <c r="D64" s="173"/>
      <c r="E64" s="174"/>
    </row>
    <row r="65" spans="2:7" ht="16" x14ac:dyDescent="0.2">
      <c r="B65" s="172" t="s">
        <v>53</v>
      </c>
      <c r="C65" s="172" t="s">
        <v>31</v>
      </c>
      <c r="D65" s="173"/>
      <c r="E65" s="174"/>
    </row>
    <row r="66" spans="2:7" ht="16" x14ac:dyDescent="0.2">
      <c r="B66" s="172" t="s">
        <v>54</v>
      </c>
      <c r="C66" s="172" t="s">
        <v>32</v>
      </c>
      <c r="D66" s="173"/>
      <c r="E66" s="174"/>
    </row>
    <row r="67" spans="2:7" ht="16" x14ac:dyDescent="0.2">
      <c r="B67" s="172" t="s">
        <v>55</v>
      </c>
      <c r="C67" s="172" t="s">
        <v>30</v>
      </c>
      <c r="D67" s="173"/>
      <c r="E67" s="174"/>
    </row>
    <row r="68" spans="2:7" ht="16" x14ac:dyDescent="0.2">
      <c r="B68" s="172" t="s">
        <v>56</v>
      </c>
      <c r="C68" s="172" t="s">
        <v>31</v>
      </c>
      <c r="D68" s="173"/>
      <c r="E68" s="174"/>
    </row>
    <row r="69" spans="2:7" ht="16" x14ac:dyDescent="0.2">
      <c r="B69" s="172" t="s">
        <v>58</v>
      </c>
      <c r="C69" s="172" t="s">
        <v>32</v>
      </c>
      <c r="D69" s="173"/>
      <c r="E69" s="174"/>
      <c r="F69" s="15"/>
      <c r="G69" s="15"/>
    </row>
    <row r="70" spans="2:7" ht="16" x14ac:dyDescent="0.2">
      <c r="B70" s="172" t="s">
        <v>60</v>
      </c>
      <c r="C70" s="172" t="s">
        <v>32</v>
      </c>
      <c r="D70" s="173"/>
      <c r="E70" s="174"/>
      <c r="F70" s="15"/>
      <c r="G70" s="15"/>
    </row>
    <row r="71" spans="2:7" ht="16" x14ac:dyDescent="0.2">
      <c r="B71" s="172" t="s">
        <v>61</v>
      </c>
      <c r="C71" s="172" t="s">
        <v>32</v>
      </c>
      <c r="D71" s="173"/>
      <c r="E71" s="174"/>
      <c r="F71" s="15"/>
      <c r="G71" s="15"/>
    </row>
    <row r="72" spans="2:7" ht="16" x14ac:dyDescent="0.2">
      <c r="B72" s="172" t="s">
        <v>62</v>
      </c>
      <c r="C72" s="172" t="s">
        <v>32</v>
      </c>
      <c r="D72" s="173"/>
      <c r="E72" s="174"/>
      <c r="F72" s="15"/>
      <c r="G72" s="15"/>
    </row>
    <row r="73" spans="2:7" ht="16" x14ac:dyDescent="0.2">
      <c r="B73" s="172" t="s">
        <v>63</v>
      </c>
      <c r="C73" s="172" t="s">
        <v>31</v>
      </c>
      <c r="D73" s="173"/>
      <c r="E73" s="174"/>
      <c r="F73" s="15"/>
      <c r="G73" s="15"/>
    </row>
    <row r="74" spans="2:7" ht="16" x14ac:dyDescent="0.2">
      <c r="B74" s="172" t="s">
        <v>64</v>
      </c>
      <c r="C74" s="172" t="s">
        <v>32</v>
      </c>
      <c r="D74" s="173"/>
      <c r="E74" s="174"/>
      <c r="F74" s="15"/>
      <c r="G74" s="15"/>
    </row>
    <row r="75" spans="2:7" ht="16" x14ac:dyDescent="0.2">
      <c r="B75" s="172" t="s">
        <v>65</v>
      </c>
      <c r="C75" s="172" t="s">
        <v>31</v>
      </c>
      <c r="D75" s="173"/>
      <c r="E75" s="174"/>
      <c r="F75" s="15"/>
      <c r="G75" s="15"/>
    </row>
    <row r="76" spans="2:7" ht="16" x14ac:dyDescent="0.2">
      <c r="B76" s="172" t="s">
        <v>66</v>
      </c>
      <c r="C76" s="172" t="s">
        <v>32</v>
      </c>
      <c r="D76" s="173"/>
      <c r="E76" s="174"/>
      <c r="F76" s="15"/>
      <c r="G76" s="15"/>
    </row>
    <row r="77" spans="2:7" ht="16" x14ac:dyDescent="0.2">
      <c r="B77" s="172" t="s">
        <v>67</v>
      </c>
      <c r="C77" s="172" t="s">
        <v>31</v>
      </c>
      <c r="D77" s="173"/>
      <c r="E77" s="174"/>
      <c r="F77" s="15"/>
      <c r="G77" s="15"/>
    </row>
    <row r="78" spans="2:7" ht="16" x14ac:dyDescent="0.2">
      <c r="B78" s="172" t="s">
        <v>68</v>
      </c>
      <c r="C78" s="172" t="s">
        <v>30</v>
      </c>
      <c r="D78" s="173"/>
      <c r="E78" s="174"/>
      <c r="F78" s="15"/>
      <c r="G78" s="15"/>
    </row>
    <row r="79" spans="2:7" ht="16" x14ac:dyDescent="0.2">
      <c r="B79" s="172" t="s">
        <v>69</v>
      </c>
      <c r="C79" s="172" t="s">
        <v>31</v>
      </c>
      <c r="D79" s="173"/>
      <c r="E79" s="174"/>
      <c r="F79" s="15"/>
      <c r="G79" s="15"/>
    </row>
    <row r="80" spans="2:7" ht="16" x14ac:dyDescent="0.2">
      <c r="B80" s="172" t="s">
        <v>70</v>
      </c>
      <c r="C80" s="172" t="s">
        <v>30</v>
      </c>
      <c r="D80" s="173"/>
      <c r="E80" s="174"/>
      <c r="F80" s="15"/>
      <c r="G80" s="15"/>
    </row>
    <row r="81" spans="2:7" ht="16" x14ac:dyDescent="0.2">
      <c r="B81" s="172" t="s">
        <v>148</v>
      </c>
      <c r="C81" s="172" t="s">
        <v>32</v>
      </c>
      <c r="D81" s="173"/>
      <c r="E81" s="174"/>
      <c r="F81" s="15"/>
      <c r="G81" s="15"/>
    </row>
    <row r="82" spans="2:7" ht="16" x14ac:dyDescent="0.2">
      <c r="B82" s="172" t="s">
        <v>71</v>
      </c>
      <c r="C82" s="172" t="s">
        <v>32</v>
      </c>
      <c r="D82" s="173"/>
      <c r="E82" s="174"/>
      <c r="F82" s="15"/>
      <c r="G82" s="15"/>
    </row>
    <row r="83" spans="2:7" ht="16" x14ac:dyDescent="0.2">
      <c r="B83" s="172" t="s">
        <v>73</v>
      </c>
      <c r="C83" s="172" t="s">
        <v>29</v>
      </c>
      <c r="D83" s="173"/>
      <c r="E83" s="174"/>
      <c r="F83" s="15"/>
      <c r="G83" s="15"/>
    </row>
    <row r="84" spans="2:7" ht="16" x14ac:dyDescent="0.2">
      <c r="B84" s="172" t="s">
        <v>74</v>
      </c>
      <c r="C84" s="172" t="s">
        <v>31</v>
      </c>
      <c r="D84" s="173"/>
      <c r="E84" s="174"/>
      <c r="F84" s="15"/>
      <c r="G84" s="15"/>
    </row>
    <row r="85" spans="2:7" ht="16" x14ac:dyDescent="0.2">
      <c r="B85" s="172" t="s">
        <v>141</v>
      </c>
      <c r="C85" s="172" t="s">
        <v>32</v>
      </c>
      <c r="D85" s="173"/>
      <c r="E85" s="174"/>
      <c r="F85" s="15"/>
      <c r="G85" s="15"/>
    </row>
    <row r="86" spans="2:7" ht="16" x14ac:dyDescent="0.2">
      <c r="B86" s="172" t="s">
        <v>75</v>
      </c>
      <c r="C86" s="172" t="s">
        <v>31</v>
      </c>
      <c r="D86" s="173"/>
      <c r="E86" s="174"/>
      <c r="F86" s="15"/>
      <c r="G86" s="15"/>
    </row>
    <row r="87" spans="2:7" ht="16" x14ac:dyDescent="0.2">
      <c r="B87" s="172" t="s">
        <v>77</v>
      </c>
      <c r="C87" s="172" t="s">
        <v>33</v>
      </c>
      <c r="D87" s="173"/>
      <c r="E87" s="174"/>
      <c r="F87" s="15"/>
      <c r="G87" s="15"/>
    </row>
    <row r="88" spans="2:7" ht="16" x14ac:dyDescent="0.2">
      <c r="B88" s="172" t="s">
        <v>78</v>
      </c>
      <c r="C88" s="172" t="s">
        <v>32</v>
      </c>
      <c r="D88" s="173"/>
      <c r="E88" s="174"/>
      <c r="F88" s="15"/>
      <c r="G88" s="15"/>
    </row>
    <row r="89" spans="2:7" ht="16" x14ac:dyDescent="0.2">
      <c r="B89" s="172" t="s">
        <v>79</v>
      </c>
      <c r="C89" s="172" t="s">
        <v>32</v>
      </c>
      <c r="D89" s="173"/>
      <c r="E89" s="174"/>
      <c r="F89" s="15"/>
      <c r="G89" s="15"/>
    </row>
    <row r="90" spans="2:7" ht="16" x14ac:dyDescent="0.2">
      <c r="B90" s="172" t="s">
        <v>80</v>
      </c>
      <c r="C90" s="172" t="s">
        <v>32</v>
      </c>
      <c r="D90" s="173"/>
      <c r="E90" s="174"/>
      <c r="F90" s="15"/>
      <c r="G90" s="15"/>
    </row>
    <row r="91" spans="2:7" ht="16" x14ac:dyDescent="0.2">
      <c r="B91" s="172" t="s">
        <v>81</v>
      </c>
      <c r="C91" s="172" t="s">
        <v>30</v>
      </c>
      <c r="D91" s="173"/>
      <c r="E91" s="174"/>
      <c r="F91" s="15"/>
      <c r="G91" s="15"/>
    </row>
    <row r="92" spans="2:7" ht="16" x14ac:dyDescent="0.2">
      <c r="B92" s="172" t="s">
        <v>82</v>
      </c>
      <c r="C92" s="172" t="s">
        <v>32</v>
      </c>
      <c r="D92" s="173"/>
      <c r="E92" s="174"/>
      <c r="F92" s="15"/>
      <c r="G92" s="15"/>
    </row>
    <row r="93" spans="2:7" ht="16" x14ac:dyDescent="0.2">
      <c r="B93" s="172" t="s">
        <v>83</v>
      </c>
      <c r="C93" s="172" t="s">
        <v>32</v>
      </c>
      <c r="D93" s="173"/>
      <c r="E93" s="174"/>
      <c r="F93" s="15"/>
      <c r="G93" s="15"/>
    </row>
    <row r="94" spans="2:7" ht="16" x14ac:dyDescent="0.2">
      <c r="B94" s="172" t="s">
        <v>84</v>
      </c>
      <c r="C94" s="172" t="s">
        <v>31</v>
      </c>
      <c r="D94" s="173"/>
      <c r="E94" s="174"/>
      <c r="F94" s="15"/>
      <c r="G94" s="15"/>
    </row>
    <row r="95" spans="2:7" ht="16" x14ac:dyDescent="0.2">
      <c r="B95" s="172" t="s">
        <v>85</v>
      </c>
      <c r="C95" s="172" t="s">
        <v>32</v>
      </c>
      <c r="D95" s="173"/>
      <c r="E95" s="174"/>
      <c r="F95" s="15"/>
      <c r="G95" s="15"/>
    </row>
    <row r="96" spans="2:7" ht="16" x14ac:dyDescent="0.2">
      <c r="B96" s="172" t="s">
        <v>86</v>
      </c>
      <c r="C96" s="172" t="s">
        <v>31</v>
      </c>
      <c r="D96" s="173"/>
      <c r="E96" s="174"/>
      <c r="F96" s="15"/>
      <c r="G96" s="15"/>
    </row>
    <row r="97" spans="2:7" ht="16" x14ac:dyDescent="0.2">
      <c r="B97" s="172" t="s">
        <v>87</v>
      </c>
      <c r="C97" s="172" t="s">
        <v>32</v>
      </c>
      <c r="D97" s="173"/>
      <c r="E97" s="174"/>
      <c r="F97" s="15"/>
      <c r="G97" s="15"/>
    </row>
    <row r="98" spans="2:7" ht="16" x14ac:dyDescent="0.2">
      <c r="B98" s="172" t="s">
        <v>88</v>
      </c>
      <c r="C98" s="172" t="s">
        <v>32</v>
      </c>
      <c r="D98" s="173"/>
      <c r="E98" s="174"/>
      <c r="F98" s="15"/>
      <c r="G98" s="15"/>
    </row>
    <row r="99" spans="2:7" ht="16" x14ac:dyDescent="0.2">
      <c r="B99" s="172" t="s">
        <v>89</v>
      </c>
      <c r="C99" s="172" t="s">
        <v>32</v>
      </c>
      <c r="D99" s="173"/>
      <c r="E99" s="174"/>
      <c r="F99" s="15"/>
      <c r="G99" s="15"/>
    </row>
    <row r="100" spans="2:7" ht="16" x14ac:dyDescent="0.2">
      <c r="B100" s="172" t="s">
        <v>90</v>
      </c>
      <c r="C100" s="172" t="s">
        <v>31</v>
      </c>
      <c r="D100" s="173"/>
      <c r="E100" s="174"/>
      <c r="F100" s="15"/>
      <c r="G100" s="15"/>
    </row>
    <row r="101" spans="2:7" ht="16" x14ac:dyDescent="0.2">
      <c r="B101" s="172" t="s">
        <v>92</v>
      </c>
      <c r="C101" s="172" t="s">
        <v>32</v>
      </c>
      <c r="D101" s="173"/>
      <c r="E101" s="174"/>
      <c r="F101" s="15"/>
      <c r="G101" s="15"/>
    </row>
    <row r="102" spans="2:7" ht="16" x14ac:dyDescent="0.2">
      <c r="B102" s="172" t="s">
        <v>93</v>
      </c>
      <c r="C102" s="172" t="s">
        <v>32</v>
      </c>
      <c r="D102" s="173"/>
      <c r="E102" s="174"/>
      <c r="F102" s="15"/>
      <c r="G102" s="15"/>
    </row>
    <row r="103" spans="2:7" ht="16" x14ac:dyDescent="0.2">
      <c r="B103" s="172" t="s">
        <v>94</v>
      </c>
      <c r="C103" s="172" t="s">
        <v>29</v>
      </c>
      <c r="D103" s="173"/>
      <c r="E103" s="174"/>
      <c r="F103" s="15"/>
      <c r="G103" s="15"/>
    </row>
    <row r="104" spans="2:7" ht="16" x14ac:dyDescent="0.2">
      <c r="B104" s="172" t="s">
        <v>95</v>
      </c>
      <c r="C104" s="172" t="s">
        <v>31</v>
      </c>
      <c r="D104" s="173"/>
      <c r="E104" s="174"/>
      <c r="F104" s="15"/>
      <c r="G104" s="15"/>
    </row>
    <row r="105" spans="2:7" ht="16" x14ac:dyDescent="0.2">
      <c r="B105" s="172" t="s">
        <v>96</v>
      </c>
      <c r="C105" s="172" t="s">
        <v>31</v>
      </c>
      <c r="D105" s="173"/>
      <c r="E105" s="174"/>
      <c r="F105" s="15"/>
      <c r="G105" s="15"/>
    </row>
    <row r="106" spans="2:7" ht="16" x14ac:dyDescent="0.2">
      <c r="B106" s="172" t="s">
        <v>97</v>
      </c>
      <c r="C106" s="172" t="s">
        <v>32</v>
      </c>
      <c r="D106" s="173"/>
      <c r="E106" s="174"/>
      <c r="F106" s="15"/>
      <c r="G106" s="15"/>
    </row>
    <row r="107" spans="2:7" ht="16" x14ac:dyDescent="0.2">
      <c r="B107" s="172" t="s">
        <v>98</v>
      </c>
      <c r="C107" s="172" t="s">
        <v>32</v>
      </c>
      <c r="D107" s="173"/>
      <c r="E107" s="174"/>
      <c r="F107" s="15"/>
      <c r="G107" s="15"/>
    </row>
    <row r="108" spans="2:7" ht="16" x14ac:dyDescent="0.2">
      <c r="B108" s="172" t="s">
        <v>99</v>
      </c>
      <c r="C108" s="172" t="s">
        <v>32</v>
      </c>
      <c r="D108" s="173"/>
      <c r="E108" s="174"/>
    </row>
    <row r="109" spans="2:7" ht="16" x14ac:dyDescent="0.2">
      <c r="B109" s="172" t="s">
        <v>100</v>
      </c>
      <c r="C109" s="172" t="s">
        <v>31</v>
      </c>
      <c r="D109" s="173"/>
      <c r="E109" s="174"/>
    </row>
    <row r="110" spans="2:7" ht="16" x14ac:dyDescent="0.2">
      <c r="B110" s="172" t="s">
        <v>142</v>
      </c>
      <c r="C110" s="172" t="s">
        <v>30</v>
      </c>
      <c r="D110" s="173"/>
      <c r="E110" s="174"/>
    </row>
    <row r="111" spans="2:7" ht="16" x14ac:dyDescent="0.2">
      <c r="B111" s="371" t="s">
        <v>162</v>
      </c>
      <c r="C111" s="372" t="s">
        <v>32</v>
      </c>
      <c r="D111" s="173"/>
      <c r="E111" s="373" t="s">
        <v>163</v>
      </c>
    </row>
    <row r="112" spans="2:7" ht="16" x14ac:dyDescent="0.2">
      <c r="B112" s="371" t="s">
        <v>162</v>
      </c>
      <c r="C112" s="372" t="s">
        <v>30</v>
      </c>
      <c r="D112" s="173"/>
      <c r="E112" s="373" t="s">
        <v>163</v>
      </c>
    </row>
    <row r="113" spans="1:13" ht="16" x14ac:dyDescent="0.2">
      <c r="B113" s="371" t="s">
        <v>162</v>
      </c>
      <c r="C113" s="372" t="s">
        <v>29</v>
      </c>
      <c r="D113" s="173"/>
      <c r="E113" s="373" t="s">
        <v>163</v>
      </c>
    </row>
    <row r="114" spans="1:13" ht="16" x14ac:dyDescent="0.2">
      <c r="B114" s="371" t="s">
        <v>162</v>
      </c>
      <c r="C114" s="372" t="s">
        <v>31</v>
      </c>
      <c r="D114" s="173"/>
      <c r="E114" s="373" t="s">
        <v>163</v>
      </c>
    </row>
    <row r="115" spans="1:13" ht="16" x14ac:dyDescent="0.2">
      <c r="B115" s="371" t="s">
        <v>162</v>
      </c>
      <c r="C115" s="372" t="s">
        <v>33</v>
      </c>
      <c r="D115" s="374"/>
      <c r="E115" s="373" t="s">
        <v>163</v>
      </c>
    </row>
    <row r="116" spans="1:13" x14ac:dyDescent="0.15">
      <c r="D116" s="15"/>
      <c r="E116" s="15"/>
      <c r="F116" s="15"/>
      <c r="G116" s="15"/>
    </row>
    <row r="117" spans="1:13" ht="21" customHeight="1" x14ac:dyDescent="0.15">
      <c r="B117" s="346" t="s">
        <v>215</v>
      </c>
      <c r="C117" s="345"/>
      <c r="D117" s="345"/>
      <c r="E117" s="345"/>
      <c r="F117" s="345"/>
      <c r="G117" s="345"/>
      <c r="H117" s="345"/>
      <c r="I117" s="345"/>
      <c r="J117" s="345"/>
    </row>
    <row r="118" spans="1:13" ht="36" x14ac:dyDescent="0.25">
      <c r="B118" s="170" t="s">
        <v>195</v>
      </c>
      <c r="C118" s="170" t="s">
        <v>146</v>
      </c>
      <c r="D118" s="177" t="s">
        <v>132</v>
      </c>
      <c r="E118" s="171" t="s">
        <v>200</v>
      </c>
      <c r="F118" s="177" t="s">
        <v>222</v>
      </c>
      <c r="G118" s="178" t="s">
        <v>289</v>
      </c>
      <c r="H118" s="232" t="s">
        <v>280</v>
      </c>
      <c r="I118" s="179" t="s">
        <v>224</v>
      </c>
      <c r="J118" s="179" t="s">
        <v>28</v>
      </c>
    </row>
    <row r="119" spans="1:13" ht="16" x14ac:dyDescent="0.2">
      <c r="B119" s="172" t="s">
        <v>144</v>
      </c>
      <c r="C119" s="172" t="s">
        <v>32</v>
      </c>
      <c r="D119" s="174">
        <f>SUMIFS(Pat_ausl_Flüge[Anzahl der Besuche (ambulant &amp; stationär durch Patient:innen)],Pat_ausl_Flüge[Region (Zuordnung)],Pat_ausl_ergeb[[#This Row],[Zielland]])</f>
        <v>0</v>
      </c>
      <c r="E119" s="174">
        <v>1500</v>
      </c>
      <c r="F119" s="174">
        <f>Pat_ausl_ergeb[[#This Row],[Anzahl Flüge]]*Pat_ausl_ergeb[[#This Row],[Annahme Entfernung One-Way '[km']]]*2</f>
        <v>0</v>
      </c>
      <c r="G119" s="180">
        <v>0.188</v>
      </c>
      <c r="H119" s="181">
        <f>Pat_ausl_ergeb[[#This Row],[Gesamte Distanz 
'[Pkm / Jahr']]]*Pat_ausl_ergeb[[#This Row],[Emissionsfaktor 
'[kg CO2e / Pkm']]]</f>
        <v>0</v>
      </c>
      <c r="I119" s="182" t="s">
        <v>136</v>
      </c>
      <c r="J119" s="375" t="s">
        <v>292</v>
      </c>
    </row>
    <row r="120" spans="1:13" ht="16" x14ac:dyDescent="0.2">
      <c r="B120" s="172" t="s">
        <v>144</v>
      </c>
      <c r="C120" s="172" t="s">
        <v>30</v>
      </c>
      <c r="D120" s="174">
        <f>SUMIFS(Pat_ausl_Flüge[Anzahl der Besuche (ambulant &amp; stationär durch Patient:innen)],Pat_ausl_Flüge[Region (Zuordnung)],Pat_ausl_ergeb[[#This Row],[Zielland]])</f>
        <v>0</v>
      </c>
      <c r="E120" s="174">
        <v>8000</v>
      </c>
      <c r="F120" s="174">
        <f>Pat_ausl_ergeb[[#This Row],[Anzahl Flüge]]*Pat_ausl_ergeb[[#This Row],[Annahme Entfernung One-Way '[km']]]*2</f>
        <v>0</v>
      </c>
      <c r="G120" s="180">
        <v>0.19800000000000001</v>
      </c>
      <c r="H120" s="181">
        <f>Pat_ausl_ergeb[[#This Row],[Gesamte Distanz 
'[Pkm / Jahr']]]*Pat_ausl_ergeb[[#This Row],[Emissionsfaktor 
'[kg CO2e / Pkm']]]</f>
        <v>0</v>
      </c>
      <c r="I120" s="182" t="s">
        <v>134</v>
      </c>
      <c r="J120" s="375" t="s">
        <v>292</v>
      </c>
    </row>
    <row r="121" spans="1:13" ht="16" x14ac:dyDescent="0.2">
      <c r="B121" s="172" t="s">
        <v>144</v>
      </c>
      <c r="C121" s="172" t="s">
        <v>29</v>
      </c>
      <c r="D121" s="174">
        <f>SUMIFS(Pat_ausl_Flüge[Anzahl der Besuche (ambulant &amp; stationär durch Patient:innen)],Pat_ausl_Flüge[Region (Zuordnung)],Pat_ausl_ergeb[[#This Row],[Zielland]])</f>
        <v>0</v>
      </c>
      <c r="E121" s="174">
        <v>14000</v>
      </c>
      <c r="F121" s="174">
        <f>Pat_ausl_ergeb[[#This Row],[Anzahl Flüge]]*Pat_ausl_ergeb[[#This Row],[Annahme Entfernung One-Way '[km']]]*2</f>
        <v>0</v>
      </c>
      <c r="G121" s="180">
        <v>0.19800000000000001</v>
      </c>
      <c r="H121" s="181">
        <f>Pat_ausl_ergeb[[#This Row],[Gesamte Distanz 
'[Pkm / Jahr']]]*Pat_ausl_ergeb[[#This Row],[Emissionsfaktor 
'[kg CO2e / Pkm']]]</f>
        <v>0</v>
      </c>
      <c r="I121" s="182" t="s">
        <v>135</v>
      </c>
      <c r="J121" s="375" t="s">
        <v>292</v>
      </c>
    </row>
    <row r="122" spans="1:13" ht="16" x14ac:dyDescent="0.2">
      <c r="B122" s="172" t="s">
        <v>144</v>
      </c>
      <c r="C122" s="172" t="s">
        <v>31</v>
      </c>
      <c r="D122" s="174">
        <f>SUMIFS(Pat_ausl_Flüge[Anzahl der Besuche (ambulant &amp; stationär durch Patient:innen)],Pat_ausl_Flüge[Region (Zuordnung)],Pat_ausl_ergeb[[#This Row],[Zielland]])</f>
        <v>0</v>
      </c>
      <c r="E122" s="174">
        <v>10000</v>
      </c>
      <c r="F122" s="174">
        <f>Pat_ausl_ergeb[[#This Row],[Anzahl Flüge]]*Pat_ausl_ergeb[[#This Row],[Annahme Entfernung One-Way '[km']]]*2</f>
        <v>0</v>
      </c>
      <c r="G122" s="180">
        <v>0.19800000000000001</v>
      </c>
      <c r="H122" s="181">
        <f>Pat_ausl_ergeb[[#This Row],[Gesamte Distanz 
'[Pkm / Jahr']]]*Pat_ausl_ergeb[[#This Row],[Emissionsfaktor 
'[kg CO2e / Pkm']]]</f>
        <v>0</v>
      </c>
      <c r="I122" s="182" t="s">
        <v>138</v>
      </c>
      <c r="J122" s="375" t="s">
        <v>292</v>
      </c>
    </row>
    <row r="123" spans="1:13" ht="16" x14ac:dyDescent="0.2">
      <c r="B123" s="172" t="s">
        <v>144</v>
      </c>
      <c r="C123" s="172" t="s">
        <v>33</v>
      </c>
      <c r="D123" s="174">
        <f>SUMIFS(Pat_ausl_Flüge[Anzahl der Besuche (ambulant &amp; stationär durch Patient:innen)],Pat_ausl_Flüge[Region (Zuordnung)],Pat_ausl_ergeb[[#This Row],[Zielland]])</f>
        <v>0</v>
      </c>
      <c r="E123" s="174">
        <v>17000</v>
      </c>
      <c r="F123" s="174">
        <f>Pat_ausl_ergeb[[#This Row],[Anzahl Flüge]]*Pat_ausl_ergeb[[#This Row],[Annahme Entfernung One-Way '[km']]]*2</f>
        <v>0</v>
      </c>
      <c r="G123" s="180">
        <v>0.19800000000000001</v>
      </c>
      <c r="H123" s="181">
        <f>Pat_ausl_ergeb[[#This Row],[Gesamte Distanz 
'[Pkm / Jahr']]]*Pat_ausl_ergeb[[#This Row],[Emissionsfaktor 
'[kg CO2e / Pkm']]]</f>
        <v>0</v>
      </c>
      <c r="I123" s="182" t="s">
        <v>140</v>
      </c>
      <c r="J123" s="375" t="s">
        <v>292</v>
      </c>
    </row>
    <row r="124" spans="1:13" x14ac:dyDescent="0.15">
      <c r="B124" s="65" t="s">
        <v>130</v>
      </c>
      <c r="C124" s="65"/>
      <c r="D124" s="68">
        <f>SUBTOTAL(109,Pat_ausl_ergeb[Anzahl Flüge])</f>
        <v>0</v>
      </c>
      <c r="E124" s="66"/>
      <c r="F124" s="66"/>
      <c r="G124" s="1"/>
      <c r="H124" s="67">
        <f>SUBTOTAL(109,Pat_ausl_ergeb[Ergebnis 
'[kg CO2e / Jahr']])</f>
        <v>0</v>
      </c>
      <c r="I124" s="22"/>
      <c r="J124" s="13"/>
    </row>
    <row r="125" spans="1:13" x14ac:dyDescent="0.15">
      <c r="D125" s="15"/>
      <c r="E125" s="15"/>
      <c r="F125" s="15"/>
      <c r="G125" s="15"/>
    </row>
    <row r="126" spans="1:13" s="121" customFormat="1" ht="23" x14ac:dyDescent="0.25">
      <c r="A126" s="117" t="s">
        <v>275</v>
      </c>
      <c r="B126" s="118"/>
      <c r="C126" s="118"/>
      <c r="D126" s="119"/>
      <c r="E126" s="119"/>
      <c r="F126" s="119"/>
      <c r="G126" s="119"/>
      <c r="H126" s="119"/>
      <c r="I126" s="119"/>
      <c r="J126" s="119"/>
      <c r="K126" s="119"/>
      <c r="L126" s="118"/>
      <c r="M126" s="120"/>
    </row>
    <row r="127" spans="1:13" x14ac:dyDescent="0.15">
      <c r="A127" s="13"/>
      <c r="D127" s="15"/>
      <c r="E127" s="15"/>
      <c r="F127" s="15"/>
      <c r="G127" s="15"/>
    </row>
    <row r="128" spans="1:13" ht="36" x14ac:dyDescent="0.25">
      <c r="A128" s="13"/>
      <c r="B128" s="170" t="s">
        <v>205</v>
      </c>
      <c r="C128" s="170" t="s">
        <v>161</v>
      </c>
      <c r="D128" s="201" t="s">
        <v>127</v>
      </c>
      <c r="E128" s="214" t="s">
        <v>164</v>
      </c>
      <c r="F128" s="214" t="s">
        <v>165</v>
      </c>
      <c r="G128" s="214" t="s">
        <v>209</v>
      </c>
      <c r="H128" s="232" t="s">
        <v>280</v>
      </c>
      <c r="I128" s="13"/>
      <c r="J128" s="13"/>
      <c r="K128" s="13"/>
    </row>
    <row r="129" spans="2:14" ht="16" customHeight="1" x14ac:dyDescent="0.2">
      <c r="B129" s="172" t="s">
        <v>241</v>
      </c>
      <c r="C129" s="172" t="s">
        <v>206</v>
      </c>
      <c r="D129" s="187"/>
      <c r="E129" s="187"/>
      <c r="F129" s="187"/>
      <c r="G129" s="187"/>
      <c r="H129" s="181">
        <f>pat_notf_heli[[#Totals],[Ergebnis 
'[kg CO2e / Jahr']]]</f>
        <v>0</v>
      </c>
    </row>
    <row r="130" spans="2:14" ht="16" customHeight="1" x14ac:dyDescent="0.2">
      <c r="B130" s="172" t="s">
        <v>242</v>
      </c>
      <c r="C130" s="172" t="s">
        <v>207</v>
      </c>
      <c r="D130" s="187"/>
      <c r="E130" s="187"/>
      <c r="F130" s="187"/>
      <c r="G130" s="187"/>
      <c r="H130" s="181">
        <f ca="1">pat_inl_ergeb[[#Totals],[Ergebnis 
'[kg CO2e / Jahr']]]</f>
        <v>0</v>
      </c>
    </row>
    <row r="131" spans="2:14" ht="17" customHeight="1" x14ac:dyDescent="0.2">
      <c r="B131" s="184" t="s">
        <v>242</v>
      </c>
      <c r="C131" s="184" t="s">
        <v>208</v>
      </c>
      <c r="D131" s="187"/>
      <c r="E131" s="187"/>
      <c r="F131" s="187"/>
      <c r="G131" s="187"/>
      <c r="H131" s="188">
        <f>Pat_ausl_ergeb[[#Totals],[Ergebnis 
'[kg CO2e / Jahr']]]</f>
        <v>0</v>
      </c>
      <c r="J131"/>
      <c r="K131"/>
      <c r="L131"/>
      <c r="M131"/>
      <c r="N131"/>
    </row>
    <row r="132" spans="2:14" ht="17" customHeight="1" x14ac:dyDescent="0.2">
      <c r="B132" s="184" t="s">
        <v>214</v>
      </c>
      <c r="C132" s="184"/>
      <c r="D132" s="187"/>
      <c r="E132" s="187"/>
      <c r="F132" s="187"/>
      <c r="G132" s="187"/>
      <c r="H132" s="188">
        <f ca="1">SUBTOTAL(109,pat_mobi_gesamt[Ergebnis 
'[kg CO2e / Jahr']])</f>
        <v>0</v>
      </c>
      <c r="I132" s="115" t="s">
        <v>248</v>
      </c>
      <c r="J132" s="116"/>
      <c r="K132" s="116"/>
      <c r="L132"/>
      <c r="M132"/>
      <c r="N132"/>
    </row>
  </sheetData>
  <sheetProtection selectLockedCells="1"/>
  <protectedRanges>
    <protectedRange algorithmName="SHA-512" hashValue="HW+jLE+154B9KqWkeGAjoQGcbCLd25RHAZXlaIQX5MUmwwMbjrtqF8YUmDXNPVBooznIP9rmMBkXTeOfluMf7g==" saltValue="K3MEbatdHAsrcGXHTjqdlg==" spinCount="100000" sqref="D62:D115" name="Flugziele_Pat"/>
    <protectedRange sqref="D42:D51 D20 D39" name="Notfallkontakte"/>
    <protectedRange sqref="E20" name="Notfallkontakte_Anpassung"/>
  </protectedRanges>
  <mergeCells count="7">
    <mergeCell ref="A15:M15"/>
    <mergeCell ref="I132:K132"/>
    <mergeCell ref="B2:L2"/>
    <mergeCell ref="B3:L3"/>
    <mergeCell ref="B4:L6"/>
    <mergeCell ref="D8:D12"/>
    <mergeCell ref="H8:H12"/>
  </mergeCells>
  <phoneticPr fontId="46" type="noConversion"/>
  <dataValidations count="3">
    <dataValidation allowBlank="1" showInputMessage="1" sqref="H118 H19 H55 H128" xr:uid="{00000000-0002-0000-0300-000000000000}"/>
    <dataValidation type="list" allowBlank="1" showInputMessage="1" showErrorMessage="1" sqref="B42:C51 B56:C56 F56:G56" xr:uid="{00000000-0002-0000-0300-000001000000}">
      <formula1>PLZ_Gebiet_klug</formula1>
    </dataValidation>
    <dataValidation type="list" allowBlank="1" showInputMessage="1" showErrorMessage="1" sqref="D39" xr:uid="{00000000-0002-0000-0300-000002000000}">
      <formula1>$B$42:$B$51</formula1>
    </dataValidation>
  </dataValidations>
  <pageMargins left="0.7" right="0.7" top="0.78740157499999996" bottom="0.78740157499999996" header="0.3" footer="0.3"/>
  <pageSetup paperSize="9" orientation="portrait" r:id="rId1"/>
  <ignoredErrors>
    <ignoredError sqref="F43:F51" calculatedColumn="1"/>
  </ignoredErrors>
  <tableParts count="7">
    <tablePart r:id="rId2"/>
    <tablePart r:id="rId3"/>
    <tablePart r:id="rId4"/>
    <tablePart r:id="rId5"/>
    <tablePart r:id="rId6"/>
    <tablePart r:id="rId7"/>
    <tablePart r:id="rId8"/>
  </tableParts>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Anästhesiegase</vt:lpstr>
      <vt:lpstr>Geschäftsreisen 2024</vt:lpstr>
      <vt:lpstr>Mobilität Mitarbeitende 2024</vt:lpstr>
      <vt:lpstr>Mobilität Patientinnen 2024</vt:lpstr>
      <vt:lpstr>'Mobilität Patientinnen 2024'!Result_Scope3_P_Mobilität_Notfall_Helikoper</vt:lpstr>
      <vt:lpstr>Result_Scope3_P_Mobilität_Notfall_Helikoper</vt:lpstr>
      <vt:lpstr>'Mobilität Patientinnen 2024'!Result_Scope3_Patient_Regelkontakte_innerhalb_DE</vt:lpstr>
      <vt:lpstr>Result_Scope3_Patient_Regelkontakte_innerhalb_DE</vt:lpstr>
    </vt:vector>
  </TitlesOfParts>
  <Company>Universitätsklinikum Freiburg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Hilfsexcel KliMeG-Rechner zu Bilanzierung von Kliniken Version 1.1</dc:title>
  <dc:creator>leonard.terres@uniklinik-freiburg.de;bernd.franke@ifeu.de;claudia.quitmann@uni-heidelberg.de</dc:creator>
  <cp:lastModifiedBy>Emma Mae Reynolds</cp:lastModifiedBy>
  <dcterms:created xsi:type="dcterms:W3CDTF">2023-05-02T11:21:43Z</dcterms:created>
  <dcterms:modified xsi:type="dcterms:W3CDTF">2026-05-06T12:23:54Z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98fac97-8d33-4425-95a4-f76d2cce012e_Enabled">
    <vt:lpwstr>true</vt:lpwstr>
  </property>
  <property fmtid="{D5CDD505-2E9C-101B-9397-08002B2CF9AE}" pid="3" name="MSIP_Label_b98fac97-8d33-4425-95a4-f76d2cce012e_SetDate">
    <vt:lpwstr>2026-04-29T07:22:32Z</vt:lpwstr>
  </property>
  <property fmtid="{D5CDD505-2E9C-101B-9397-08002B2CF9AE}" pid="4" name="MSIP_Label_b98fac97-8d33-4425-95a4-f76d2cce012e_Method">
    <vt:lpwstr>Standard</vt:lpwstr>
  </property>
  <property fmtid="{D5CDD505-2E9C-101B-9397-08002B2CF9AE}" pid="5" name="MSIP_Label_b98fac97-8d33-4425-95a4-f76d2cce012e_Name">
    <vt:lpwstr>defa4170-0d19-0005-0004-bc88714345d2</vt:lpwstr>
  </property>
  <property fmtid="{D5CDD505-2E9C-101B-9397-08002B2CF9AE}" pid="6" name="MSIP_Label_b98fac97-8d33-4425-95a4-f76d2cce012e_SiteId">
    <vt:lpwstr>674dd0a1-ae62-42c7-a39f-69ee199537a8</vt:lpwstr>
  </property>
  <property fmtid="{D5CDD505-2E9C-101B-9397-08002B2CF9AE}" pid="7" name="MSIP_Label_b98fac97-8d33-4425-95a4-f76d2cce012e_ActionId">
    <vt:lpwstr>0b7679e1-0653-43ec-b369-0649c62c1016</vt:lpwstr>
  </property>
  <property fmtid="{D5CDD505-2E9C-101B-9397-08002B2CF9AE}" pid="8" name="MSIP_Label_b98fac97-8d33-4425-95a4-f76d2cce012e_ContentBits">
    <vt:lpwstr>0</vt:lpwstr>
  </property>
  <property fmtid="{D5CDD505-2E9C-101B-9397-08002B2CF9AE}" pid="9" name="MSIP_Label_b98fac97-8d33-4425-95a4-f76d2cce012e_Tag">
    <vt:lpwstr>50, 3, 0, 1</vt:lpwstr>
  </property>
</Properties>
</file>